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tsy.rivera\Desktop\RESPALDO MAQUINA PAO\Cuadros para la página oficial del IJC\Martita\Fracc V, inciso i)\"/>
    </mc:Choice>
  </mc:AlternateContent>
  <xr:revisionPtr revIDLastSave="0" documentId="8_{C6E0D9A0-A195-4434-91E3-6A94924CC197}" xr6:coauthVersionLast="47" xr6:coauthVersionMax="47" xr10:uidLastSave="{00000000-0000-0000-0000-000000000000}"/>
  <bookViews>
    <workbookView xWindow="-120" yWindow="-120" windowWidth="29040" windowHeight="15840" tabRatio="598" xr2:uid="{00000000-000D-0000-FFFF-FFFF00000000}"/>
  </bookViews>
  <sheets>
    <sheet name="Información Contable" sheetId="29" r:id="rId1"/>
    <sheet name="Información presupuestaria" sheetId="41" r:id="rId2"/>
    <sheet name="Información programática" sheetId="50" r:id="rId3"/>
  </sheets>
  <externalReferences>
    <externalReference r:id="rId4"/>
  </externalReferences>
  <definedNames>
    <definedName name="_xlnm.Print_Area" localSheetId="0">'Información Contable'!$B$1:$H$85</definedName>
    <definedName name="_xlnm.Print_Area" localSheetId="1">'Información presupuestaria'!$B$4:$J$52</definedName>
    <definedName name="_xlnm.Print_Area" localSheetId="2">'Información programática'!$A$5:$I$48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03" i="50" l="1"/>
  <c r="AM203" i="50"/>
  <c r="AL203" i="50"/>
  <c r="AL202" i="50" s="1"/>
  <c r="AL201" i="50" s="1"/>
  <c r="AK203" i="50"/>
  <c r="AJ203" i="50"/>
  <c r="AJ202" i="50" s="1"/>
  <c r="AJ201" i="50" s="1"/>
  <c r="AI203" i="50"/>
  <c r="AI202" i="50" s="1"/>
  <c r="AI201" i="50" s="1"/>
  <c r="AH203" i="50"/>
  <c r="AG203" i="50"/>
  <c r="AE203" i="50"/>
  <c r="AE202" i="50" s="1"/>
  <c r="AE201" i="50" s="1"/>
  <c r="AD203" i="50"/>
  <c r="AD202" i="50" s="1"/>
  <c r="AD201" i="50" s="1"/>
  <c r="AC203" i="50"/>
  <c r="AC202" i="50" s="1"/>
  <c r="AC201" i="50" s="1"/>
  <c r="AB203" i="50"/>
  <c r="AA203" i="50"/>
  <c r="AA202" i="50" s="1"/>
  <c r="AA201" i="50" s="1"/>
  <c r="Z203" i="50"/>
  <c r="Z202" i="50" s="1"/>
  <c r="Z201" i="50" s="1"/>
  <c r="Y203" i="50"/>
  <c r="X203" i="50"/>
  <c r="W203" i="50"/>
  <c r="V203" i="50"/>
  <c r="V202" i="50" s="1"/>
  <c r="V201" i="50" s="1"/>
  <c r="U203" i="50"/>
  <c r="U202" i="50" s="1"/>
  <c r="U201" i="50" s="1"/>
  <c r="T203" i="50"/>
  <c r="AN202" i="50"/>
  <c r="AN201" i="50" s="1"/>
  <c r="AK202" i="50"/>
  <c r="AK201" i="50" s="1"/>
  <c r="AH202" i="50"/>
  <c r="AH201" i="50" s="1"/>
  <c r="AG202" i="50"/>
  <c r="AG201" i="50" s="1"/>
  <c r="AB202" i="50"/>
  <c r="AB201" i="50" s="1"/>
  <c r="Y202" i="50"/>
  <c r="X202" i="50"/>
  <c r="X201" i="50" s="1"/>
  <c r="W202" i="50"/>
  <c r="W201" i="50" s="1"/>
  <c r="T202" i="50"/>
  <c r="T201" i="50" s="1"/>
  <c r="Y201" i="50"/>
  <c r="AW193" i="50"/>
  <c r="AY193" i="50" s="1"/>
  <c r="AW192" i="50"/>
  <c r="AY192" i="50" s="1"/>
  <c r="AW191" i="50"/>
  <c r="AY191" i="50" s="1"/>
  <c r="AX190" i="50"/>
  <c r="AV190" i="50"/>
  <c r="AU190" i="50"/>
  <c r="AT190" i="50"/>
  <c r="AS190" i="50"/>
  <c r="AR190" i="50"/>
  <c r="AQ190" i="50"/>
  <c r="AP190" i="50"/>
  <c r="AO190" i="50"/>
  <c r="AN190" i="50"/>
  <c r="AM190" i="50"/>
  <c r="AL190" i="50"/>
  <c r="AK190" i="50"/>
  <c r="AJ190" i="50"/>
  <c r="AI190" i="50"/>
  <c r="AH190" i="50"/>
  <c r="AG190" i="50"/>
  <c r="AF190" i="50"/>
  <c r="AE190" i="50"/>
  <c r="AD190" i="50"/>
  <c r="AC190" i="50"/>
  <c r="AB190" i="50"/>
  <c r="AA190" i="50"/>
  <c r="Z190" i="50"/>
  <c r="Y190" i="50"/>
  <c r="X190" i="50"/>
  <c r="W190" i="50"/>
  <c r="V190" i="50"/>
  <c r="U190" i="50"/>
  <c r="T190" i="50"/>
  <c r="AW175" i="50"/>
  <c r="AY175" i="50" s="1"/>
  <c r="AW174" i="50"/>
  <c r="AY174" i="50" s="1"/>
  <c r="AW173" i="50"/>
  <c r="AY173" i="50" s="1"/>
  <c r="AW172" i="50"/>
  <c r="AY172" i="50" s="1"/>
  <c r="AW171" i="50"/>
  <c r="AY171" i="50" s="1"/>
  <c r="AW170" i="50"/>
  <c r="AY170" i="50" s="1"/>
  <c r="AW169" i="50"/>
  <c r="AY169" i="50" s="1"/>
  <c r="AV168" i="50"/>
  <c r="AU168" i="50"/>
  <c r="AT168" i="50"/>
  <c r="AS168" i="50"/>
  <c r="AR168" i="50"/>
  <c r="AQ168" i="50"/>
  <c r="AP168" i="50"/>
  <c r="AO168" i="50"/>
  <c r="AN168" i="50"/>
  <c r="AM168" i="50"/>
  <c r="AL168" i="50"/>
  <c r="AK168" i="50"/>
  <c r="AJ168" i="50"/>
  <c r="AI168" i="50"/>
  <c r="AH168" i="50"/>
  <c r="AG168" i="50"/>
  <c r="AW154" i="50"/>
  <c r="AY154" i="50" s="1"/>
  <c r="AW153" i="50"/>
  <c r="AY153" i="50" s="1"/>
  <c r="AW152" i="50"/>
  <c r="AY152" i="50" s="1"/>
  <c r="AW151" i="50"/>
  <c r="AY151" i="50" s="1"/>
  <c r="AM151" i="50"/>
  <c r="AI151" i="50"/>
  <c r="AI150" i="50" s="1"/>
  <c r="AX150" i="50"/>
  <c r="AV150" i="50"/>
  <c r="AU150" i="50"/>
  <c r="AT150" i="50"/>
  <c r="AS150" i="50"/>
  <c r="AR150" i="50"/>
  <c r="AQ150" i="50"/>
  <c r="AP150" i="50"/>
  <c r="AO150" i="50"/>
  <c r="AN150" i="50"/>
  <c r="AM150" i="50"/>
  <c r="AL150" i="50"/>
  <c r="AK150" i="50"/>
  <c r="AJ150" i="50"/>
  <c r="AH150" i="50"/>
  <c r="AG150" i="50"/>
  <c r="AF150" i="50"/>
  <c r="AW134" i="50"/>
  <c r="AY134" i="50" s="1"/>
  <c r="AW133" i="50"/>
  <c r="AY133" i="50" s="1"/>
  <c r="AW132" i="50"/>
  <c r="AY132" i="50" s="1"/>
  <c r="AW131" i="50"/>
  <c r="AY131" i="50" s="1"/>
  <c r="AW130" i="50"/>
  <c r="AY130" i="50" s="1"/>
  <c r="AX129" i="50"/>
  <c r="AV129" i="50"/>
  <c r="AU129" i="50"/>
  <c r="AT129" i="50"/>
  <c r="AS129" i="50"/>
  <c r="AR129" i="50"/>
  <c r="AQ129" i="50"/>
  <c r="AP129" i="50"/>
  <c r="AO129" i="50"/>
  <c r="AN129" i="50"/>
  <c r="AM129" i="50"/>
  <c r="AL129" i="50"/>
  <c r="AK129" i="50"/>
  <c r="AJ129" i="50"/>
  <c r="AI129" i="50"/>
  <c r="AH129" i="50"/>
  <c r="AG129" i="50"/>
  <c r="AF129" i="50"/>
  <c r="S129" i="50"/>
  <c r="AY117" i="50"/>
  <c r="AW117" i="50"/>
  <c r="AY116" i="50"/>
  <c r="AW116" i="50"/>
  <c r="AY115" i="50"/>
  <c r="AW115" i="50"/>
  <c r="AY114" i="50"/>
  <c r="AW114" i="50"/>
  <c r="AY113" i="50"/>
  <c r="AW113" i="50"/>
  <c r="AY112" i="50"/>
  <c r="AW112" i="50"/>
  <c r="AY111" i="50"/>
  <c r="AW111" i="50"/>
  <c r="AY110" i="50"/>
  <c r="AW110" i="50"/>
  <c r="AX109" i="50"/>
  <c r="AV109" i="50"/>
  <c r="AU109" i="50"/>
  <c r="AT109" i="50"/>
  <c r="AS109" i="50"/>
  <c r="AR109" i="50"/>
  <c r="AQ109" i="50"/>
  <c r="AP109" i="50"/>
  <c r="AO109" i="50"/>
  <c r="AN109" i="50"/>
  <c r="AM109" i="50"/>
  <c r="AL109" i="50"/>
  <c r="AK109" i="50"/>
  <c r="AJ109" i="50"/>
  <c r="AI109" i="50"/>
  <c r="AH109" i="50"/>
  <c r="AG109" i="50"/>
  <c r="AF109" i="50"/>
  <c r="AY89" i="50"/>
  <c r="AW89" i="50"/>
  <c r="AY88" i="50"/>
  <c r="AW88" i="50"/>
  <c r="AY87" i="50"/>
  <c r="AW87" i="50"/>
  <c r="AY86" i="50"/>
  <c r="AW86" i="50"/>
  <c r="AU85" i="50"/>
  <c r="AW85" i="50" s="1"/>
  <c r="AY85" i="50" s="1"/>
  <c r="AU84" i="50"/>
  <c r="AW84" i="50" s="1"/>
  <c r="AY84" i="50" s="1"/>
  <c r="AX83" i="50"/>
  <c r="AV83" i="50"/>
  <c r="AT83" i="50"/>
  <c r="AS83" i="50"/>
  <c r="AR83" i="50"/>
  <c r="AQ83" i="50"/>
  <c r="AP83" i="50"/>
  <c r="AO83" i="50"/>
  <c r="AN83" i="50"/>
  <c r="AM83" i="50"/>
  <c r="AL83" i="50"/>
  <c r="AK83" i="50"/>
  <c r="AJ83" i="50"/>
  <c r="AI83" i="50"/>
  <c r="AH83" i="50"/>
  <c r="AG83" i="50"/>
  <c r="AF83" i="50"/>
  <c r="S83" i="50"/>
  <c r="F369" i="41"/>
  <c r="F367" i="41"/>
  <c r="D367" i="41"/>
  <c r="F355" i="41"/>
  <c r="D355" i="41"/>
  <c r="F328" i="41"/>
  <c r="D328" i="41"/>
  <c r="H327" i="41"/>
  <c r="I327" i="41" s="1"/>
  <c r="H326" i="41"/>
  <c r="I326" i="41" s="1"/>
  <c r="H325" i="41"/>
  <c r="I325" i="41" s="1"/>
  <c r="H324" i="41"/>
  <c r="I324" i="41" s="1"/>
  <c r="H323" i="41"/>
  <c r="I323" i="41" s="1"/>
  <c r="H322" i="41"/>
  <c r="I322" i="41" s="1"/>
  <c r="H321" i="41"/>
  <c r="I321" i="41" s="1"/>
  <c r="H320" i="41"/>
  <c r="I320" i="41" s="1"/>
  <c r="H319" i="41"/>
  <c r="I319" i="41" s="1"/>
  <c r="F316" i="41"/>
  <c r="F330" i="41" s="1"/>
  <c r="D316" i="41"/>
  <c r="D330" i="41" s="1"/>
  <c r="H315" i="41"/>
  <c r="I315" i="41" s="1"/>
  <c r="I314" i="41"/>
  <c r="H314" i="41"/>
  <c r="H313" i="41"/>
  <c r="I313" i="41" s="1"/>
  <c r="I312" i="41"/>
  <c r="H312" i="41"/>
  <c r="H311" i="41"/>
  <c r="I311" i="41" s="1"/>
  <c r="I310" i="41"/>
  <c r="H310" i="41"/>
  <c r="H309" i="41"/>
  <c r="I309" i="41" s="1"/>
  <c r="I308" i="41"/>
  <c r="H308" i="41"/>
  <c r="H307" i="41"/>
  <c r="H282" i="41"/>
  <c r="G282" i="41"/>
  <c r="D286" i="41"/>
  <c r="D282" i="41" s="1"/>
  <c r="E282" i="41"/>
  <c r="D262" i="41"/>
  <c r="H262" i="41"/>
  <c r="G262" i="41"/>
  <c r="G288" i="41" s="1"/>
  <c r="E262" i="41"/>
  <c r="E288" i="41" s="1"/>
  <c r="F231" i="41"/>
  <c r="I231" i="41" s="1"/>
  <c r="F230" i="41"/>
  <c r="I230" i="41" s="1"/>
  <c r="F229" i="41"/>
  <c r="I229" i="41" s="1"/>
  <c r="F228" i="41"/>
  <c r="I228" i="41" s="1"/>
  <c r="F227" i="41"/>
  <c r="I227" i="41" s="1"/>
  <c r="F226" i="41"/>
  <c r="I226" i="41" s="1"/>
  <c r="F225" i="41"/>
  <c r="I225" i="41" s="1"/>
  <c r="H224" i="41"/>
  <c r="G224" i="41"/>
  <c r="E224" i="41"/>
  <c r="D224" i="41"/>
  <c r="F223" i="41"/>
  <c r="I223" i="41" s="1"/>
  <c r="F222" i="41"/>
  <c r="I222" i="41" s="1"/>
  <c r="F221" i="41"/>
  <c r="I221" i="41" s="1"/>
  <c r="H220" i="41"/>
  <c r="G220" i="41"/>
  <c r="E220" i="41"/>
  <c r="D220" i="41"/>
  <c r="F219" i="41"/>
  <c r="I219" i="41" s="1"/>
  <c r="F218" i="41"/>
  <c r="I218" i="41" s="1"/>
  <c r="F217" i="41"/>
  <c r="I217" i="41" s="1"/>
  <c r="F216" i="41"/>
  <c r="I216" i="41" s="1"/>
  <c r="F215" i="41"/>
  <c r="I215" i="41" s="1"/>
  <c r="F214" i="41"/>
  <c r="I214" i="41" s="1"/>
  <c r="F213" i="41"/>
  <c r="I213" i="41" s="1"/>
  <c r="H212" i="41"/>
  <c r="G212" i="41"/>
  <c r="E212" i="41"/>
  <c r="D212" i="41"/>
  <c r="F211" i="41"/>
  <c r="I211" i="41" s="1"/>
  <c r="H210" i="41"/>
  <c r="H208" i="41" s="1"/>
  <c r="F210" i="41"/>
  <c r="I210" i="41" s="1"/>
  <c r="I209" i="41"/>
  <c r="G208" i="41"/>
  <c r="F208" i="41"/>
  <c r="E208" i="41"/>
  <c r="D208" i="41"/>
  <c r="F207" i="41"/>
  <c r="I207" i="41" s="1"/>
  <c r="F206" i="41"/>
  <c r="I206" i="41" s="1"/>
  <c r="F205" i="41"/>
  <c r="I205" i="41" s="1"/>
  <c r="F204" i="41"/>
  <c r="I204" i="41" s="1"/>
  <c r="F203" i="41"/>
  <c r="I203" i="41" s="1"/>
  <c r="F202" i="41"/>
  <c r="I202" i="41" s="1"/>
  <c r="F201" i="41"/>
  <c r="I201" i="41" s="1"/>
  <c r="F200" i="41"/>
  <c r="I200" i="41" s="1"/>
  <c r="F199" i="41"/>
  <c r="I199" i="41" s="1"/>
  <c r="H198" i="41"/>
  <c r="G198" i="41"/>
  <c r="E198" i="41"/>
  <c r="D198" i="41"/>
  <c r="F197" i="41"/>
  <c r="I197" i="41" s="1"/>
  <c r="F196" i="41"/>
  <c r="I196" i="41" s="1"/>
  <c r="F195" i="41"/>
  <c r="I195" i="41" s="1"/>
  <c r="F194" i="41"/>
  <c r="I194" i="41" s="1"/>
  <c r="F193" i="41"/>
  <c r="I193" i="41" s="1"/>
  <c r="F192" i="41"/>
  <c r="I192" i="41" s="1"/>
  <c r="F191" i="41"/>
  <c r="I191" i="41" s="1"/>
  <c r="F190" i="41"/>
  <c r="I190" i="41" s="1"/>
  <c r="F189" i="41"/>
  <c r="I189" i="41" s="1"/>
  <c r="G188" i="41"/>
  <c r="H188" i="41" s="1"/>
  <c r="F188" i="41"/>
  <c r="I188" i="41" s="1"/>
  <c r="E188" i="41"/>
  <c r="D188" i="41"/>
  <c r="F187" i="41"/>
  <c r="I187" i="41" s="1"/>
  <c r="F186" i="41"/>
  <c r="I186" i="41" s="1"/>
  <c r="F185" i="41"/>
  <c r="I185" i="41" s="1"/>
  <c r="F184" i="41"/>
  <c r="I184" i="41" s="1"/>
  <c r="F183" i="41"/>
  <c r="I183" i="41" s="1"/>
  <c r="F182" i="41"/>
  <c r="I182" i="41" s="1"/>
  <c r="F181" i="41"/>
  <c r="I181" i="41" s="1"/>
  <c r="F180" i="41"/>
  <c r="I180" i="41" s="1"/>
  <c r="F179" i="41"/>
  <c r="I179" i="41" s="1"/>
  <c r="H178" i="41"/>
  <c r="G178" i="41"/>
  <c r="E178" i="41"/>
  <c r="D178" i="41"/>
  <c r="F177" i="41"/>
  <c r="I177" i="41" s="1"/>
  <c r="F176" i="41"/>
  <c r="I176" i="41" s="1"/>
  <c r="F175" i="41"/>
  <c r="I175" i="41" s="1"/>
  <c r="F174" i="41"/>
  <c r="I174" i="41" s="1"/>
  <c r="F173" i="41"/>
  <c r="I173" i="41" s="1"/>
  <c r="F172" i="41"/>
  <c r="I172" i="41" s="1"/>
  <c r="F171" i="41"/>
  <c r="I171" i="41" s="1"/>
  <c r="F170" i="41"/>
  <c r="I170" i="41" s="1"/>
  <c r="F169" i="41"/>
  <c r="I169" i="41" s="1"/>
  <c r="H168" i="41"/>
  <c r="G168" i="41"/>
  <c r="F168" i="41"/>
  <c r="E168" i="41"/>
  <c r="D168" i="41"/>
  <c r="H167" i="41"/>
  <c r="F167" i="41"/>
  <c r="I167" i="41" s="1"/>
  <c r="F166" i="41"/>
  <c r="I166" i="41" s="1"/>
  <c r="H165" i="41"/>
  <c r="F165" i="41"/>
  <c r="I165" i="41" s="1"/>
  <c r="F164" i="41"/>
  <c r="I164" i="41" s="1"/>
  <c r="H163" i="41"/>
  <c r="E163" i="41"/>
  <c r="E160" i="41" s="1"/>
  <c r="F162" i="41"/>
  <c r="I162" i="41" s="1"/>
  <c r="H161" i="41"/>
  <c r="F161" i="41"/>
  <c r="I161" i="41" s="1"/>
  <c r="G160" i="41"/>
  <c r="D160" i="41"/>
  <c r="D232" i="41" s="1"/>
  <c r="H141" i="41"/>
  <c r="G141" i="41"/>
  <c r="E141" i="41"/>
  <c r="D141" i="41"/>
  <c r="F135" i="41"/>
  <c r="I135" i="41" s="1"/>
  <c r="F133" i="41"/>
  <c r="I133" i="41" s="1"/>
  <c r="F131" i="41"/>
  <c r="I131" i="41" s="1"/>
  <c r="H104" i="41"/>
  <c r="H112" i="41" s="1"/>
  <c r="G104" i="41"/>
  <c r="G112" i="41" s="1"/>
  <c r="E104" i="41"/>
  <c r="E112" i="41" s="1"/>
  <c r="D104" i="41"/>
  <c r="D112" i="41" s="1"/>
  <c r="I91" i="41"/>
  <c r="H91" i="41"/>
  <c r="G91" i="41"/>
  <c r="F91" i="41"/>
  <c r="E91" i="41"/>
  <c r="D91" i="41"/>
  <c r="H73" i="41"/>
  <c r="G73" i="41"/>
  <c r="E73" i="41"/>
  <c r="D73" i="41"/>
  <c r="F70" i="41"/>
  <c r="I70" i="41" s="1"/>
  <c r="H493" i="29"/>
  <c r="G493" i="29"/>
  <c r="H483" i="29"/>
  <c r="G483" i="29"/>
  <c r="H478" i="29"/>
  <c r="H489" i="29" s="1"/>
  <c r="G478" i="29"/>
  <c r="H469" i="29"/>
  <c r="G469" i="29"/>
  <c r="H464" i="29"/>
  <c r="H475" i="29" s="1"/>
  <c r="G464" i="29"/>
  <c r="G444" i="29"/>
  <c r="H444" i="29" s="1"/>
  <c r="H443" i="29"/>
  <c r="G443" i="29"/>
  <c r="G442" i="29"/>
  <c r="H442" i="29" s="1"/>
  <c r="G441" i="29"/>
  <c r="H441" i="29" s="1"/>
  <c r="G440" i="29"/>
  <c r="H440" i="29" s="1"/>
  <c r="E439" i="29"/>
  <c r="E435" i="29" s="1"/>
  <c r="G438" i="29"/>
  <c r="H438" i="29" s="1"/>
  <c r="G437" i="29"/>
  <c r="H437" i="29" s="1"/>
  <c r="H436" i="29"/>
  <c r="G436" i="29"/>
  <c r="F435" i="29"/>
  <c r="D435" i="29"/>
  <c r="G433" i="29"/>
  <c r="H433" i="29" s="1"/>
  <c r="G432" i="29"/>
  <c r="H432" i="29" s="1"/>
  <c r="F431" i="29"/>
  <c r="G431" i="29" s="1"/>
  <c r="H431" i="29" s="1"/>
  <c r="E431" i="29"/>
  <c r="G430" i="29"/>
  <c r="H430" i="29" s="1"/>
  <c r="F429" i="29"/>
  <c r="E429" i="29"/>
  <c r="F428" i="29"/>
  <c r="E428" i="29"/>
  <c r="G428" i="29" s="1"/>
  <c r="H428" i="29" s="1"/>
  <c r="F427" i="29"/>
  <c r="E427" i="29"/>
  <c r="D426" i="29"/>
  <c r="D424" i="29" s="1"/>
  <c r="G274" i="29"/>
  <c r="F274" i="29"/>
  <c r="G268" i="29"/>
  <c r="F268" i="29"/>
  <c r="G264" i="29"/>
  <c r="F264" i="29"/>
  <c r="G254" i="29"/>
  <c r="F254" i="29"/>
  <c r="G243" i="29"/>
  <c r="F243" i="29"/>
  <c r="G230" i="29"/>
  <c r="F230" i="29"/>
  <c r="G221" i="29"/>
  <c r="F221" i="29"/>
  <c r="D288" i="41" l="1"/>
  <c r="AW109" i="50"/>
  <c r="AY109" i="50" s="1"/>
  <c r="AW150" i="50"/>
  <c r="AY150" i="50" s="1"/>
  <c r="AW168" i="50"/>
  <c r="AY168" i="50" s="1"/>
  <c r="F426" i="29"/>
  <c r="I141" i="41"/>
  <c r="G232" i="41"/>
  <c r="E232" i="41"/>
  <c r="I178" i="41"/>
  <c r="F198" i="41"/>
  <c r="AU83" i="50"/>
  <c r="AW83" i="50" s="1"/>
  <c r="AY83" i="50" s="1"/>
  <c r="I307" i="41"/>
  <c r="H316" i="41" s="1"/>
  <c r="D369" i="41"/>
  <c r="AW129" i="50"/>
  <c r="AY129" i="50" s="1"/>
  <c r="F178" i="41"/>
  <c r="I220" i="41"/>
  <c r="H160" i="41"/>
  <c r="F220" i="41"/>
  <c r="F224" i="41"/>
  <c r="H288" i="41"/>
  <c r="AW190" i="50"/>
  <c r="AY190" i="50" s="1"/>
  <c r="AW203" i="50"/>
  <c r="AY203" i="50" s="1"/>
  <c r="AM202" i="50"/>
  <c r="H328" i="41"/>
  <c r="F265" i="41"/>
  <c r="I208" i="41"/>
  <c r="I212" i="41"/>
  <c r="I224" i="41"/>
  <c r="H232" i="41"/>
  <c r="I168" i="41"/>
  <c r="I198" i="41"/>
  <c r="F212" i="41"/>
  <c r="F163" i="41"/>
  <c r="F141" i="41"/>
  <c r="I104" i="41"/>
  <c r="I112" i="41" s="1"/>
  <c r="I73" i="41"/>
  <c r="F73" i="41"/>
  <c r="F104" i="41"/>
  <c r="F112" i="41" s="1"/>
  <c r="G427" i="29"/>
  <c r="H427" i="29" s="1"/>
  <c r="H426" i="29" s="1"/>
  <c r="G429" i="29"/>
  <c r="H429" i="29" s="1"/>
  <c r="E426" i="29"/>
  <c r="G475" i="29"/>
  <c r="G489" i="29"/>
  <c r="F424" i="29"/>
  <c r="E424" i="29"/>
  <c r="G439" i="29"/>
  <c r="F219" i="29"/>
  <c r="G241" i="29"/>
  <c r="G262" i="29"/>
  <c r="F262" i="29"/>
  <c r="F241" i="29"/>
  <c r="G219" i="29"/>
  <c r="G426" i="29" l="1"/>
  <c r="H330" i="41"/>
  <c r="AM201" i="50"/>
  <c r="AW201" i="50" s="1"/>
  <c r="AY201" i="50" s="1"/>
  <c r="AW202" i="50"/>
  <c r="AY202" i="50" s="1"/>
  <c r="I282" i="41"/>
  <c r="F282" i="41"/>
  <c r="I265" i="41"/>
  <c r="I262" i="41" s="1"/>
  <c r="I288" i="41" s="1"/>
  <c r="F262" i="41"/>
  <c r="F288" i="41" s="1"/>
  <c r="I163" i="41"/>
  <c r="I160" i="41" s="1"/>
  <c r="I232" i="41" s="1"/>
  <c r="F160" i="41"/>
  <c r="F232" i="41" s="1"/>
  <c r="H439" i="29"/>
  <c r="H435" i="29" s="1"/>
  <c r="H424" i="29" s="1"/>
  <c r="G435" i="29"/>
  <c r="G424" i="29" s="1"/>
  <c r="I145" i="29" l="1"/>
  <c r="H145" i="29"/>
  <c r="I138" i="29"/>
  <c r="H138" i="29"/>
  <c r="I133" i="29"/>
  <c r="H133" i="29"/>
  <c r="E129" i="29"/>
  <c r="D129" i="29"/>
  <c r="I127" i="29"/>
  <c r="H127" i="29"/>
  <c r="I117" i="29"/>
  <c r="H117" i="29"/>
  <c r="E116" i="29"/>
  <c r="D116" i="29"/>
  <c r="H149" i="29" l="1"/>
  <c r="E131" i="29"/>
  <c r="D131" i="29"/>
  <c r="H129" i="29"/>
  <c r="I129" i="29"/>
  <c r="I149" i="29"/>
  <c r="H151" i="29" l="1"/>
  <c r="I151" i="29"/>
  <c r="G29" i="29"/>
  <c r="F29" i="29"/>
  <c r="G22" i="41" l="1"/>
  <c r="G20" i="41"/>
  <c r="J48" i="41" l="1"/>
  <c r="J47" i="41" s="1"/>
  <c r="G48" i="41"/>
  <c r="G47" i="41" s="1"/>
  <c r="I47" i="41"/>
  <c r="H47" i="41"/>
  <c r="F47" i="41"/>
  <c r="E47" i="41"/>
  <c r="H45" i="41"/>
  <c r="F45" i="41"/>
  <c r="E45" i="41"/>
  <c r="I44" i="41"/>
  <c r="H44" i="41"/>
  <c r="F44" i="41"/>
  <c r="E44" i="41"/>
  <c r="J42" i="41"/>
  <c r="G42" i="41"/>
  <c r="I39" i="41"/>
  <c r="J39" i="41" s="1"/>
  <c r="J38" i="41"/>
  <c r="G38" i="41"/>
  <c r="J37" i="41"/>
  <c r="J36" i="41"/>
  <c r="J35" i="41"/>
  <c r="G35" i="41"/>
  <c r="J34" i="41"/>
  <c r="G34" i="41"/>
  <c r="J32" i="41"/>
  <c r="G32" i="41"/>
  <c r="H31" i="41"/>
  <c r="F31" i="41"/>
  <c r="E31" i="41"/>
  <c r="H25" i="41"/>
  <c r="F25" i="41"/>
  <c r="E25" i="41"/>
  <c r="J23" i="41"/>
  <c r="I25" i="41"/>
  <c r="J21" i="41"/>
  <c r="J20" i="41"/>
  <c r="J19" i="41"/>
  <c r="G19" i="41"/>
  <c r="J18" i="41"/>
  <c r="G18" i="41"/>
  <c r="J17" i="41"/>
  <c r="G17" i="41"/>
  <c r="J16" i="41"/>
  <c r="G16" i="41"/>
  <c r="J15" i="41"/>
  <c r="G15" i="41"/>
  <c r="J14" i="41"/>
  <c r="G14" i="41"/>
  <c r="E41" i="41" l="1"/>
  <c r="F41" i="41"/>
  <c r="F49" i="41" s="1"/>
  <c r="E49" i="41"/>
  <c r="J31" i="41"/>
  <c r="G31" i="41"/>
  <c r="J44" i="41"/>
  <c r="G44" i="41"/>
  <c r="G41" i="41" s="1"/>
  <c r="G49" i="41" s="1"/>
  <c r="G45" i="41"/>
  <c r="H41" i="41"/>
  <c r="H49" i="41" s="1"/>
  <c r="I31" i="41"/>
  <c r="G25" i="41"/>
  <c r="J22" i="41"/>
  <c r="J25" i="41" s="1"/>
  <c r="I45" i="41"/>
  <c r="J45" i="41" l="1"/>
  <c r="J41" i="41" s="1"/>
  <c r="J49" i="41" s="1"/>
  <c r="I41" i="41"/>
  <c r="I49" i="41" s="1"/>
  <c r="G76" i="29" l="1"/>
  <c r="F76" i="29"/>
  <c r="G68" i="29"/>
  <c r="F68" i="29"/>
  <c r="G61" i="29"/>
  <c r="F61" i="29"/>
  <c r="G56" i="29"/>
  <c r="F56" i="29"/>
  <c r="G45" i="29"/>
  <c r="F45" i="29"/>
  <c r="G40" i="29"/>
  <c r="F40" i="29"/>
  <c r="G25" i="29"/>
  <c r="F25" i="29"/>
  <c r="G16" i="29"/>
  <c r="F16" i="29"/>
  <c r="F36" i="29" l="1"/>
  <c r="G36" i="29"/>
  <c r="G79" i="29"/>
  <c r="F79" i="29"/>
  <c r="F81" i="29" l="1"/>
  <c r="G81" i="29"/>
  <c r="F45" i="50" l="1"/>
  <c r="I45" i="50" s="1"/>
  <c r="F44" i="50"/>
  <c r="I44" i="50" s="1"/>
  <c r="F43" i="50"/>
  <c r="I43" i="50" s="1"/>
  <c r="I42" i="50" s="1"/>
  <c r="H42" i="50"/>
  <c r="G42" i="50"/>
  <c r="E42" i="50"/>
  <c r="D42" i="50"/>
  <c r="F41" i="50"/>
  <c r="I41" i="50" s="1"/>
  <c r="F40" i="50"/>
  <c r="I40" i="50" s="1"/>
  <c r="F39" i="50"/>
  <c r="I39" i="50" s="1"/>
  <c r="F38" i="50"/>
  <c r="I38" i="50" s="1"/>
  <c r="H37" i="50"/>
  <c r="G37" i="50"/>
  <c r="E37" i="50"/>
  <c r="D37" i="50"/>
  <c r="F36" i="50"/>
  <c r="I36" i="50" s="1"/>
  <c r="F35" i="50"/>
  <c r="I35" i="50" s="1"/>
  <c r="H34" i="50"/>
  <c r="G34" i="50"/>
  <c r="E34" i="50"/>
  <c r="D34" i="50"/>
  <c r="F33" i="50"/>
  <c r="I33" i="50" s="1"/>
  <c r="F32" i="50"/>
  <c r="I32" i="50" s="1"/>
  <c r="F31" i="50"/>
  <c r="I31" i="50" s="1"/>
  <c r="H30" i="50"/>
  <c r="G30" i="50"/>
  <c r="E30" i="50"/>
  <c r="D30" i="50"/>
  <c r="F29" i="50"/>
  <c r="I29" i="50" s="1"/>
  <c r="F28" i="50"/>
  <c r="I28" i="50" s="1"/>
  <c r="F27" i="50"/>
  <c r="I27" i="50" s="1"/>
  <c r="F26" i="50"/>
  <c r="I26" i="50" s="1"/>
  <c r="F25" i="50"/>
  <c r="I25" i="50" s="1"/>
  <c r="F24" i="50"/>
  <c r="I24" i="50" s="1"/>
  <c r="E48" i="50" l="1"/>
  <c r="I30" i="50"/>
  <c r="I37" i="50"/>
  <c r="I34" i="50"/>
  <c r="F30" i="50"/>
  <c r="F42" i="50"/>
  <c r="F37" i="50"/>
  <c r="F34" i="50"/>
  <c r="H48" i="50" l="1"/>
  <c r="G48" i="50"/>
  <c r="D48" i="50" l="1"/>
  <c r="F48" i="50" l="1"/>
  <c r="I48" i="50"/>
</calcChain>
</file>

<file path=xl/sharedStrings.xml><?xml version="1.0" encoding="utf-8"?>
<sst xmlns="http://schemas.openxmlformats.org/spreadsheetml/2006/main" count="1572" uniqueCount="696">
  <si>
    <t>ACTIVO</t>
  </si>
  <si>
    <t xml:space="preserve">    ACTIVO CIRCULANTE</t>
  </si>
  <si>
    <t xml:space="preserve">          Efectivo y Equivalente</t>
  </si>
  <si>
    <t xml:space="preserve">          Derechos a Recibir Efectivo o Equivalentes</t>
  </si>
  <si>
    <t xml:space="preserve">          Derechos a Recibir Bienes o Servicios </t>
  </si>
  <si>
    <t xml:space="preserve">          Inventarios</t>
  </si>
  <si>
    <t xml:space="preserve">          Almacenes</t>
  </si>
  <si>
    <t xml:space="preserve">         Estimacion por Perdida o Deterioro De Activos Circulantes</t>
  </si>
  <si>
    <t xml:space="preserve">         Otros Activos Circulantes</t>
  </si>
  <si>
    <t>TOTAL ACTIVOS CIRCULANTES</t>
  </si>
  <si>
    <t xml:space="preserve">    ACTIVO NO CIRCULANTE</t>
  </si>
  <si>
    <t xml:space="preserve">          Inversiones Financieras a Largo Plazo</t>
  </si>
  <si>
    <t xml:space="preserve">          Derechos a Recibir Efectivo o Equivales a Largo Plazo</t>
  </si>
  <si>
    <t xml:space="preserve">          Bienes Inmuebles, Infraestructura y Construcciones en Proceso</t>
  </si>
  <si>
    <t xml:space="preserve">          Bienes muebles</t>
  </si>
  <si>
    <t xml:space="preserve">          Activos intangibles </t>
  </si>
  <si>
    <t xml:space="preserve">          Depreciacion, Deterioro y Amortización Acumulada de Bienes </t>
  </si>
  <si>
    <t xml:space="preserve">          Activos Diferidos</t>
  </si>
  <si>
    <t xml:space="preserve">          Estimacion por pérdida o Deterioro de Activos no Circulantes</t>
  </si>
  <si>
    <t xml:space="preserve">          Otros Activos No circulantes</t>
  </si>
  <si>
    <t>TOTAL ACTIVOS NO CIRCULANTES</t>
  </si>
  <si>
    <t>PASIVO</t>
  </si>
  <si>
    <t>PASIVO CIRCULANTE</t>
  </si>
  <si>
    <t>Cuentas por pagar a Corto Plazo</t>
  </si>
  <si>
    <t>Documentos por Pagar a Corto Plazo</t>
  </si>
  <si>
    <t>Porción a Corto Plazo de la Deuda Pública a Largo Plazo</t>
  </si>
  <si>
    <t>Títulos y Valores a Corto Plazo</t>
  </si>
  <si>
    <t>Fondos y Bienes de Terceros en Garantia y/o Administración a Corto Plazo</t>
  </si>
  <si>
    <t>Provisiones a Corto Plazo</t>
  </si>
  <si>
    <t>Otros Pasivos a Corto Plazo</t>
  </si>
  <si>
    <t>TOTAL DE PASIVOS CIRCULANTES</t>
  </si>
  <si>
    <t>PASIVO NO CIRCULANTE</t>
  </si>
  <si>
    <t>Cuentas por Pagar a Largo Plazo</t>
  </si>
  <si>
    <t>Documentos por Pagar a Largo Plazo</t>
  </si>
  <si>
    <t>Deuda Pública a Largo Plazo</t>
  </si>
  <si>
    <t>Pasivos Diferidos a Largo Plazo</t>
  </si>
  <si>
    <t xml:space="preserve">Fondos y Bienes de Terceros en Garantia  y/o Administración a Largo Plazo </t>
  </si>
  <si>
    <t>Provisiones a Largo Plazo</t>
  </si>
  <si>
    <t>TOTAL DE PASIVOS NO CIRCULANTES</t>
  </si>
  <si>
    <t>TOTAL DE PASIVO</t>
  </si>
  <si>
    <t>HACIENDA PUBLICA/PATRIMONIO</t>
  </si>
  <si>
    <t>Hacienda pública/Patrimonio Contribuido</t>
  </si>
  <si>
    <t>Aportaciones</t>
  </si>
  <si>
    <t>Donaciones de Capital</t>
  </si>
  <si>
    <t>Actualizaciones de la Hacienda Pública/Patrimonio</t>
  </si>
  <si>
    <t>Hacienda pública/Patrimonio generado</t>
  </si>
  <si>
    <t>Resultados Del Ejercicio (Ahorro/Desahorro)</t>
  </si>
  <si>
    <t>Resultados de Ejercicios Anteriores</t>
  </si>
  <si>
    <t>Revalúos</t>
  </si>
  <si>
    <t>Reservas</t>
  </si>
  <si>
    <t>Rectificaciones de Resultados De Ejercicios Anteriores</t>
  </si>
  <si>
    <t>Execeso o Insuficiencia en la Actualizacion de la Hacienda Pública/Patrimonio</t>
  </si>
  <si>
    <t>Resultado por Posición Monetaria</t>
  </si>
  <si>
    <t>Resultado por Tenencia De Activos no Monetarios</t>
  </si>
  <si>
    <t>Pasivos Diferidos a Corto Plazo</t>
  </si>
  <si>
    <t>"Bajo protesta de decir verdad declaramos que los Estados Financieros y sus notas, son razonablemente correctos y responsablilidad del emisor"</t>
  </si>
  <si>
    <t>INGRESOS Y OTROS BENEFICIOS</t>
  </si>
  <si>
    <t>GASTOS Y OTRAS PÉRDIDAS</t>
  </si>
  <si>
    <t xml:space="preserve">          Aportaciones</t>
  </si>
  <si>
    <t>Concepto</t>
  </si>
  <si>
    <t>Hacienda Pública/Patrimonio Contribuido</t>
  </si>
  <si>
    <t>Hacienda Pública/Patrimonio Generado de Ejercicios Anteriores</t>
  </si>
  <si>
    <t>Hacienda Pública/Patrimonio Generado del Ejercicio</t>
  </si>
  <si>
    <t>Total</t>
  </si>
  <si>
    <t xml:space="preserve">          Donaciones de Capital</t>
  </si>
  <si>
    <t xml:space="preserve">          Actualización de la Hacienda Pública/Patrimonio</t>
  </si>
  <si>
    <t xml:space="preserve">          Resultado del Ejercicio (Ahorro/Desahorro)</t>
  </si>
  <si>
    <t xml:space="preserve">          Resultado de Ejercicios Anteriores</t>
  </si>
  <si>
    <t xml:space="preserve">          Revalúos</t>
  </si>
  <si>
    <t xml:space="preserve">          Reservas</t>
  </si>
  <si>
    <t>Origen</t>
  </si>
  <si>
    <t>Aplicación</t>
  </si>
  <si>
    <t>Flujos de Efectivo de las Actividades de Operación</t>
  </si>
  <si>
    <t xml:space="preserve">Flujos de Efectivo de las Actividades de Inversión </t>
  </si>
  <si>
    <t>Impuestos</t>
  </si>
  <si>
    <t>Bienes Inmuebles, Infraestructura y Construcciones en Proceso</t>
  </si>
  <si>
    <t>Cuotas y Aportaciones de Seguridad Social</t>
  </si>
  <si>
    <t>Bienes Muebles</t>
  </si>
  <si>
    <t>Contribuciones de mejoras</t>
  </si>
  <si>
    <t>Otros Orígenes de Invresión</t>
  </si>
  <si>
    <t>Derechos</t>
  </si>
  <si>
    <t>Otras Aplicaciones de Inversión</t>
  </si>
  <si>
    <t>Participaciones y Aportaciones</t>
  </si>
  <si>
    <t>Flujos Netos de Efectivo por Actividades de Inversión</t>
  </si>
  <si>
    <t>Otros Origenes de Operación</t>
  </si>
  <si>
    <t>Flujo de Efectivo de las Actividades de Financiamiento</t>
  </si>
  <si>
    <t>Servicios Personales</t>
  </si>
  <si>
    <t>Materiales y Suministros</t>
  </si>
  <si>
    <t>Servicios Generales</t>
  </si>
  <si>
    <t>Endeudamiento Neto</t>
  </si>
  <si>
    <t>Transferencias Internas y Asignaciones al Sector Público</t>
  </si>
  <si>
    <t xml:space="preserve">   Interno</t>
  </si>
  <si>
    <t>Transferencias al resto del Sector Público</t>
  </si>
  <si>
    <t xml:space="preserve">   Externo</t>
  </si>
  <si>
    <t xml:space="preserve">Subsidios y Subvenciones </t>
  </si>
  <si>
    <t>Ayudas Sociales</t>
  </si>
  <si>
    <t>Pensiones y Jubilaciones</t>
  </si>
  <si>
    <t>Transferencias a Fideicomisos, Mandatos y Contratos Análogos</t>
  </si>
  <si>
    <t>Transferencias a la Seguridad Social</t>
  </si>
  <si>
    <t>Servicios de la Deuda</t>
  </si>
  <si>
    <t>Donativos</t>
  </si>
  <si>
    <t>Transferencias al Exterior</t>
  </si>
  <si>
    <t xml:space="preserve">Participaciones </t>
  </si>
  <si>
    <t xml:space="preserve">Aportaciones </t>
  </si>
  <si>
    <t>Convenios</t>
  </si>
  <si>
    <t>Otros Aplicaciones de Operación</t>
  </si>
  <si>
    <t>Flujos netos de Efectivo por Actividades de Financiamiento</t>
  </si>
  <si>
    <t>Flujos Netos de Efectivo por Actividades de Operación</t>
  </si>
  <si>
    <t xml:space="preserve">Incremento/Disminución Neta en el Efectivo y Equivalentes al Efectivo </t>
  </si>
  <si>
    <t>Efectivo y Equivalentes al Efectivo al inicio del Ejercicio</t>
  </si>
  <si>
    <t>Efectivo y Equivalentes al Efectivo al final del Ejercicio</t>
  </si>
  <si>
    <t>Bajo protesta de decir verdad declaramos que los Estados Financieros y sus Notas son razonablemente correctos y responsabilidad del emisor</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</si>
  <si>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</si>
  <si>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</si>
  <si>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</si>
  <si>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</si>
  <si>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</si>
  <si>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</si>
  <si>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</si>
  <si>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</si>
  <si>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</si>
  <si>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</si>
  <si>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</si>
  <si>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Activos Intangibles</t>
  </si>
  <si>
    <t>Depreciación, Deterioro y Amortización Acumulada de Bienes</t>
  </si>
  <si>
    <t>Activos Diferidos</t>
  </si>
  <si>
    <t>Estimación por Pérdida o Deterioro de Activos No Circulantes</t>
  </si>
  <si>
    <t>Otros Activos no Circulantes</t>
  </si>
  <si>
    <t>“Bajo protesta de decir verdad declaramos que los Estados Financieros y sus notas, son razonablemente correctos y responsabilidad del emisor”</t>
  </si>
  <si>
    <t>Arrendamientos Financieros</t>
  </si>
  <si>
    <t>Títulos y Valores</t>
  </si>
  <si>
    <t>Deuda Bilateral</t>
  </si>
  <si>
    <t>Organismos Financieros Internacionales</t>
  </si>
  <si>
    <t>Deuda Externa</t>
  </si>
  <si>
    <t>Instituciones de Crédito</t>
  </si>
  <si>
    <t>Deuda Interna</t>
  </si>
  <si>
    <t xml:space="preserve">Largo Plazo           </t>
  </si>
  <si>
    <t xml:space="preserve">Corto Plazo               </t>
  </si>
  <si>
    <t>DEUDA PÚBLICA</t>
  </si>
  <si>
    <t>Saldo Final del Periodo</t>
  </si>
  <si>
    <t>Saldo Inicial del Periodo</t>
  </si>
  <si>
    <t>Institución o País Acreedor</t>
  </si>
  <si>
    <t xml:space="preserve">Moneda de Contratación  </t>
  </si>
  <si>
    <t>Denominación de las Deudas</t>
  </si>
  <si>
    <t>Ingreso</t>
  </si>
  <si>
    <t>Rubro de Ingresos</t>
  </si>
  <si>
    <t>Estimado</t>
  </si>
  <si>
    <t>Ampliaciones y Reducciones</t>
  </si>
  <si>
    <t>Modificado</t>
  </si>
  <si>
    <t>Devengado</t>
  </si>
  <si>
    <t>Recaudado</t>
  </si>
  <si>
    <t>Diferencia</t>
  </si>
  <si>
    <t>3 = (1 + 2 )</t>
  </si>
  <si>
    <t>Productos</t>
  </si>
  <si>
    <t>Aprovechamientos</t>
  </si>
  <si>
    <t>Participaciones</t>
  </si>
  <si>
    <t>Transferencias, Asignaciones, Subsidios y Otras Ayudas</t>
  </si>
  <si>
    <t>Transferencias al Resto del Sector Público</t>
  </si>
  <si>
    <t>Subsidios y Subvenciones</t>
  </si>
  <si>
    <t>Ingresos derivados de financiamiento</t>
  </si>
  <si>
    <t>Egresos</t>
  </si>
  <si>
    <t>Aprobado</t>
  </si>
  <si>
    <t>Pagado</t>
  </si>
  <si>
    <t>Subejercicio</t>
  </si>
  <si>
    <t>6 = ( 3 - 4 )</t>
  </si>
  <si>
    <t>Total del Gasto</t>
  </si>
  <si>
    <t>Identificación de Crédito o Instrumento</t>
  </si>
  <si>
    <t>Colocación</t>
  </si>
  <si>
    <t>Amortización</t>
  </si>
  <si>
    <t xml:space="preserve">Endeudamiento Neto </t>
  </si>
  <si>
    <t>A</t>
  </si>
  <si>
    <t>B</t>
  </si>
  <si>
    <t>C = A - B</t>
  </si>
  <si>
    <t>Creditos Bancarios</t>
  </si>
  <si>
    <t xml:space="preserve"> </t>
  </si>
  <si>
    <t>Total Créditos Bancarios</t>
  </si>
  <si>
    <t>Otros Instrumentos de Deuda</t>
  </si>
  <si>
    <t>Total Otros Instrumentos de Deuda</t>
  </si>
  <si>
    <t>TOTAL</t>
  </si>
  <si>
    <t>Créditos Bancarios</t>
  </si>
  <si>
    <t xml:space="preserve">Egresos </t>
  </si>
  <si>
    <t>Ampliaciones/ (Reducciones)</t>
  </si>
  <si>
    <t>ORIGEN</t>
  </si>
  <si>
    <t>APLICACIÓN</t>
  </si>
  <si>
    <t>TOTAL HACIENDA PUBLICA/PATRIMONIO</t>
  </si>
  <si>
    <t>TOTAL DE PASIVO Y HACIENDA PUBLICA/PATRIMONIO</t>
  </si>
  <si>
    <t>Ingresos de la Gestión</t>
  </si>
  <si>
    <t>Gastos de  Funcionamiento</t>
  </si>
  <si>
    <t xml:space="preserve">Servicios Personales  </t>
  </si>
  <si>
    <t xml:space="preserve">Cuotas y Aportaciones de Seguridad Social </t>
  </si>
  <si>
    <t>Contribuciones de Mejoras</t>
  </si>
  <si>
    <t>Otros Ingresos y Beneficios</t>
  </si>
  <si>
    <t xml:space="preserve">Ingresos Financieros  </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</si>
  <si>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</si>
  <si>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</si>
  <si>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</si>
  <si>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</si>
  <si>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</si>
  <si>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</si>
  <si>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</si>
  <si>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</si>
  <si>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</si>
  <si>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</si>
  <si>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</si>
  <si>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</si>
  <si>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</si>
  <si>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</si>
  <si>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</si>
  <si>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</si>
  <si>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</si>
  <si>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</si>
  <si>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</si>
  <si>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 xml:space="preserve">Inversión Pública no Capitalizable </t>
  </si>
  <si>
    <t>Total de Gastos y Otras Pérdidas</t>
  </si>
  <si>
    <t>Resultados del Ejercicio  (Ahorro/Desahorro)</t>
  </si>
  <si>
    <t>CONCEPTO</t>
  </si>
  <si>
    <t>AÑO</t>
  </si>
  <si>
    <t>(1)</t>
  </si>
  <si>
    <t>(2)</t>
  </si>
  <si>
    <t>(3= 1 + 2)</t>
  </si>
  <si>
    <t>(4)</t>
  </si>
  <si>
    <t>(5)</t>
  </si>
  <si>
    <t>(7= 5 - 1 )</t>
  </si>
  <si>
    <t>Ingresos Derivados de Financiamientos</t>
  </si>
  <si>
    <t>Estado Analítico de Ingresos
Por Fuente de Financiamiento</t>
  </si>
  <si>
    <t>Ampliaciones y 
Reducciones</t>
  </si>
  <si>
    <t>¹ Los ingresos excedentes se presentan para efectos de cumplimiento de la Ley General de Contabilidad Gubernamental y el importe reflejado debe ser siempre mayor a cero</t>
  </si>
  <si>
    <t>Gasto Corriente</t>
  </si>
  <si>
    <t>Gasto de Capital</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</si>
  <si>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</si>
  <si>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</si>
  <si>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</si>
  <si>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</si>
  <si>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</si>
  <si>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</si>
  <si>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</si>
  <si>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</si>
  <si>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</si>
  <si>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</si>
  <si>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</si>
  <si>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</si>
  <si>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</si>
  <si>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</si>
  <si>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</si>
  <si>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</si>
  <si>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</si>
  <si>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</si>
  <si>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</si>
  <si>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</si>
  <si>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</si>
  <si>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</si>
  <si>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</si>
  <si>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</si>
  <si>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</si>
  <si>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</si>
  <si>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</si>
  <si>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</si>
  <si>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</si>
  <si>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</si>
  <si>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</si>
  <si>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</si>
  <si>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</si>
  <si>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</si>
  <si>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</si>
  <si>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</si>
  <si>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</si>
  <si>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</si>
  <si>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</si>
  <si>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</si>
  <si>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</si>
  <si>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</si>
  <si>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</si>
  <si>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</si>
  <si>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</si>
  <si>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</si>
  <si>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</si>
  <si>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</si>
  <si>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</si>
  <si>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</si>
  <si>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 xml:space="preserve">     Legislación</t>
  </si>
  <si>
    <t xml:space="preserve">    Justicia</t>
  </si>
  <si>
    <t xml:space="preserve">    Coordinación de la Política de Gobierno</t>
  </si>
  <si>
    <t xml:space="preserve">    Relaciones Exteriores</t>
  </si>
  <si>
    <t xml:space="preserve">    Asuntos Financieros y Hacendarios</t>
  </si>
  <si>
    <t xml:space="preserve">    Seguridad Nacional</t>
  </si>
  <si>
    <t xml:space="preserve">    Asuntos de Orden Público y de Seguridad Interior</t>
  </si>
  <si>
    <t xml:space="preserve">    Otros Servicios Generales</t>
  </si>
  <si>
    <t>Desarrollo Social</t>
  </si>
  <si>
    <t xml:space="preserve">     Protección Ambiental</t>
  </si>
  <si>
    <t xml:space="preserve">     Vivienda y Servicios a la Comunidad</t>
  </si>
  <si>
    <t xml:space="preserve">     Salud</t>
  </si>
  <si>
    <t xml:space="preserve">     Recreación, Cultura y Otras Manifestaciones Sociales</t>
  </si>
  <si>
    <t xml:space="preserve">     Educación</t>
  </si>
  <si>
    <t xml:space="preserve">     Protección Social</t>
  </si>
  <si>
    <t xml:space="preserve">     Otros Asuntos Sociales</t>
  </si>
  <si>
    <t>Desarrollo Económico</t>
  </si>
  <si>
    <t xml:space="preserve">     Asuntos Económicos, Comerciales y Laborales en General</t>
  </si>
  <si>
    <t xml:space="preserve">     Agropecuaria, Silvicultura, Pesca y Caza</t>
  </si>
  <si>
    <t xml:space="preserve">    Combustibles y Energía</t>
  </si>
  <si>
    <t xml:space="preserve">    Minería, Manufacturas y Construcción</t>
  </si>
  <si>
    <t xml:space="preserve">    Transporte</t>
  </si>
  <si>
    <t xml:space="preserve">    Comunicaciones</t>
  </si>
  <si>
    <t xml:space="preserve">    Turismo</t>
  </si>
  <si>
    <t xml:space="preserve">    Ciencia, Tecnología e Innovación</t>
  </si>
  <si>
    <t xml:space="preserve">    Otras Industrias y Otros Asuntos Económicos</t>
  </si>
  <si>
    <t>Otras no Clasificadas en Funciones Anteriores</t>
  </si>
  <si>
    <t xml:space="preserve">     Transacciones de la Deuda Publica / Costo Financiero de la Deuda</t>
  </si>
  <si>
    <t xml:space="preserve">     Transferencias, Participaciones y Aportaciones entre Diferentes Niveles y Ordenes de Gobierno</t>
  </si>
  <si>
    <t xml:space="preserve">     Saneamiento del Sistema Financiero</t>
  </si>
  <si>
    <t xml:space="preserve">     Adeudos de Ejercicios Fiscales Anteriores</t>
  </si>
  <si>
    <t>INSTITUTO JALISCIENSE DE CANCEROLOGIA</t>
  </si>
  <si>
    <t>Exceso o Insuficiencia en la Actualización de la Hacienda Pública / Patrimonio</t>
  </si>
  <si>
    <t xml:space="preserve">          Rectificaciones de Resultados de Ejercicios Anteriores</t>
  </si>
  <si>
    <t xml:space="preserve">          Resultado por Posición Monetaria</t>
  </si>
  <si>
    <t xml:space="preserve">          Resultado por Tenencia de Activos no Monetarios</t>
  </si>
  <si>
    <t>Ingresos por Ventas de Bienes, Prestación de Servicios y Otros Ingresos</t>
  </si>
  <si>
    <t>Participaciones, Aportaciones, Convenios, Incentivos derivados de la Colaboración Fiscal y fondos distintos de Aportaciones</t>
  </si>
  <si>
    <t>Transferencias, Asignaciones, Subsidios y Subvenciones, y Pensiones y Jubilaciones</t>
  </si>
  <si>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</si>
  <si>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</si>
  <si>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t>Ingresos por Ventas de Bienes, Prestacion de Servicios  y Otros Ingresos</t>
  </si>
  <si>
    <t>Otros Orígenes de Financiamiento</t>
  </si>
  <si>
    <t>Otras Aplicaciones de Financiamiento</t>
  </si>
  <si>
    <t>ESTADO DE SITUACION FINANCIERA</t>
  </si>
  <si>
    <t>ESTADO DE ACTIVIDADES</t>
  </si>
  <si>
    <t>ESTADO DE CAMBIOS EN LA SITUACION FINANCIERA</t>
  </si>
  <si>
    <t>ESTADO ANALITICO DE LA DEUDA Y OTROS PASIVOS</t>
  </si>
  <si>
    <t>INFORME DE PASIVOS CONTINGENTES</t>
  </si>
  <si>
    <t>ESTADO DE FLUJO DE EFECTIVO</t>
  </si>
  <si>
    <t>ESTADO ANALITICO DEL ACTIVO</t>
  </si>
  <si>
    <t>ESTADO ANALITICO DE INGRESOS</t>
  </si>
  <si>
    <t>ESTADO ANALITICO DEL EJERCICIO DEL PRESUPUESTO DE EGRESOS</t>
  </si>
  <si>
    <t>CLASIFICACION ADMINISTRATIVA</t>
  </si>
  <si>
    <t>CLASIFICACION FUNCIONAL ( FINALIDAD Y FUNCION)</t>
  </si>
  <si>
    <t>ENDEUDAMIENTO NETO</t>
  </si>
  <si>
    <t>INTERESES DE LA DEUDA</t>
  </si>
  <si>
    <t>(PESOS)</t>
  </si>
  <si>
    <t>ESTADO DE VARIACION EN LA HACIENDA PUBLICA</t>
  </si>
  <si>
    <t>CLASIFICACION ECONOMICA (POR TIPO DE GASTO)</t>
  </si>
  <si>
    <t>CLASIFICACION POR OBJETO DEL GASTO (CAPITULO Y CONCEPTO)</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</si>
  <si>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</si>
  <si>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</si>
  <si>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</si>
  <si>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</si>
  <si>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</si>
  <si>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</si>
  <si>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</si>
  <si>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</si>
  <si>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</si>
  <si>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</si>
  <si>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</si>
  <si>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</si>
  <si>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</si>
  <si>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</si>
  <si>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</si>
  <si>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</si>
  <si>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</si>
  <si>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</si>
  <si>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</si>
  <si>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</si>
  <si>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</si>
  <si>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</si>
  <si>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</si>
  <si>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</si>
  <si>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</si>
  <si>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</si>
  <si>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</si>
  <si>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</si>
  <si>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</si>
  <si>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</si>
  <si>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A la fecha no se cuenta con Programa y proyectos de Inversion.</t>
  </si>
  <si>
    <t>PROGRAMAS Y PROYECTOS DE INVERSION</t>
  </si>
  <si>
    <t>GASTOS POR CATEGORIA PROGRAMATICA</t>
  </si>
  <si>
    <r>
      <t>Ingresos excedentes</t>
    </r>
    <r>
      <rPr>
        <b/>
        <sz val="6"/>
        <color theme="0"/>
        <rFont val="Calibri"/>
        <family val="2"/>
      </rPr>
      <t>¹</t>
    </r>
  </si>
  <si>
    <t xml:space="preserve">Productos </t>
  </si>
  <si>
    <t xml:space="preserve">Participaciones, Aportaciones, Convenios, Incentivos Derivados de la Colaboración Fiscal y Fondos Distintos de
Aportaciones </t>
  </si>
  <si>
    <t xml:space="preserve">Transferencias, Asignaciones, Subsidios y Subvenciones, y Pensiones y Jubilaciones </t>
  </si>
  <si>
    <t>DELXXX AL XXX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</si>
  <si>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</si>
  <si>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</si>
  <si>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</si>
  <si>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</si>
  <si>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</si>
  <si>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</si>
  <si>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</si>
  <si>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</si>
  <si>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</si>
  <si>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</si>
  <si>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</si>
  <si>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</si>
  <si>
    <t>GOBIERNO (FEDERAL/ESTATAL/MUNICIPAL) DE _____________</t>
  </si>
  <si>
    <t>SECTOR PARAESTATAL DEL GOBIERNO (FEDERAL/ESTATAL/MUNICIPAL) DE JALISCO</t>
  </si>
  <si>
    <t xml:space="preserve">   Amortización de la Deuda y Disminución de Pasivos</t>
  </si>
  <si>
    <t>Cambios en la Hacienda Pública / Patrimonio Contribuido Neto de 2020</t>
  </si>
  <si>
    <t>Variaciones de la Hacienda Pública/Patrimonio Generado Neto de 2020</t>
  </si>
  <si>
    <t>Cambios en el Exceso o Insuficiencia en la Actualización de la Hacienda Pública / Patrimonio Neto de 2020</t>
  </si>
  <si>
    <t>Hacienda Pública/Patrimonio Neto Final de 2020</t>
  </si>
  <si>
    <t>Nota: Se refleja lo pagado de ADEFAS en el apartado de devengado, a pesar de que se devengo en 2019, debido a que de no hacerlo de esta manera no se resta el presupuesto y no se refleja en el campo POR SUBEJERCER.</t>
  </si>
  <si>
    <t>Formulado, solo validar</t>
  </si>
  <si>
    <t xml:space="preserve">                 </t>
  </si>
  <si>
    <t>MATRIZ DE INDICADORES DE RESULTADOS 2020</t>
  </si>
  <si>
    <t>Programa
Presupuestario</t>
  </si>
  <si>
    <t>ESTUDIOS REALIZADOS PARA EL DIAGNOSTICO DE CANCER</t>
  </si>
  <si>
    <t>PRESUPUESTO ASIGNADO:</t>
  </si>
  <si>
    <t>NIVEL</t>
  </si>
  <si>
    <t>RESUMEN NARRATIVO</t>
  </si>
  <si>
    <t>INDICADORES</t>
  </si>
  <si>
    <t xml:space="preserve">PROGRAMACION MENSUAL </t>
  </si>
  <si>
    <t>Cumplimiento programado (Anual) = Meta</t>
  </si>
  <si>
    <t>ALCANCE MENSUAL</t>
  </si>
  <si>
    <t>Avances</t>
  </si>
  <si>
    <t>Programado (Anual) = Meta</t>
  </si>
  <si>
    <t>% DE AVANCE</t>
  </si>
  <si>
    <t xml:space="preserve">NOMBRE DEL INDICADOR </t>
  </si>
  <si>
    <t>FÓRMULA</t>
  </si>
  <si>
    <t>FUENTES DE INFORMACIÓN</t>
  </si>
  <si>
    <t>FRECUENCIA</t>
  </si>
  <si>
    <t xml:space="preserve">MEDIOS DE VERIFICACION </t>
  </si>
  <si>
    <t>SUPUESTOS</t>
  </si>
  <si>
    <t>Frec_med</t>
  </si>
  <si>
    <t>Sentido del Indicador</t>
  </si>
  <si>
    <t>Linea_base</t>
  </si>
  <si>
    <t>Tipo de Indicador</t>
  </si>
  <si>
    <t>LIR</t>
  </si>
  <si>
    <t>LSR</t>
  </si>
  <si>
    <t>LIA</t>
  </si>
  <si>
    <t>LSA</t>
  </si>
  <si>
    <t>LIV</t>
  </si>
  <si>
    <t>LSV</t>
  </si>
  <si>
    <t>METAS</t>
  </si>
  <si>
    <t>Enero</t>
  </si>
  <si>
    <t>Febrero</t>
  </si>
  <si>
    <t>Marzo</t>
  </si>
  <si>
    <t>Abril</t>
  </si>
  <si>
    <t>Mayo</t>
  </si>
  <si>
    <t>Junio</t>
  </si>
  <si>
    <t>Julio</t>
  </si>
  <si>
    <t>Agosto</t>
  </si>
  <si>
    <t>Septiembre</t>
  </si>
  <si>
    <t>Octubre</t>
  </si>
  <si>
    <t>Noviembre</t>
  </si>
  <si>
    <t>Diciembre</t>
  </si>
  <si>
    <t>Sept.</t>
  </si>
  <si>
    <t>Oct</t>
  </si>
  <si>
    <t xml:space="preserve">Nov </t>
  </si>
  <si>
    <t>Presupuesto Total</t>
  </si>
  <si>
    <t>COMPONENTE</t>
  </si>
  <si>
    <t>Contribuir a fortalecer y  garantizar el acceso efectivo a la Atencion especializada para el diagnostico de neoplasias mediante consultas, estudios para clinicos y/o procedimientos diagnosticos a hombres y mujeres</t>
  </si>
  <si>
    <t>01- Atencion especializada para el Diagnostico de Neoplasias</t>
  </si>
  <si>
    <t xml:space="preserve">Total Consultas Subsecuentes  +Total  Consultas de Primera vez +Total Procedimientos diagnosticos colposcopicos+Total de Endoscopias+total de estudios de mastografias+total de estudios de ecosonogramas mamarios  </t>
  </si>
  <si>
    <t>Sistema Informatico SIHO.</t>
  </si>
  <si>
    <t>Mensual</t>
  </si>
  <si>
    <t xml:space="preserve">Bitacora de consultas otorgadas en el Instituto Jalisciense de Cancerologia. </t>
  </si>
  <si>
    <t xml:space="preserve">Paciente que  acude al Instituto   </t>
  </si>
  <si>
    <t>Ascendente</t>
  </si>
  <si>
    <t>N</t>
  </si>
  <si>
    <t>ACTIVIDADES</t>
  </si>
  <si>
    <t>Atencion al paciente en la consulta de primera vez para el diagnotico de neoplasias</t>
  </si>
  <si>
    <t>01-01 Total  consulta de primera vez</t>
  </si>
  <si>
    <t>Total de Consultas de Primera vez Otorgadas en el periodo.</t>
  </si>
  <si>
    <t>Registros de expedientes del Instituto Jalisciense de Cancerologia.  2019</t>
  </si>
  <si>
    <t xml:space="preserve">Paciente que acude a solicitar  consulta al Instituto  </t>
  </si>
  <si>
    <t xml:space="preserve">otorgamiento de consulta externa especializada subsecuente a los pacientes con el objetivo de diagnosticar tratar y vigilancia de las neoplasias  </t>
  </si>
  <si>
    <t xml:space="preserve">01-02 Total Consulta Subsecuente </t>
  </si>
  <si>
    <t>Total  Consultas Subsecuentes Otorgadas en el periodo.</t>
  </si>
  <si>
    <t>Bitacora de consultas otorgadas en el Instituto Jalisciense de Cancerologia. 2019</t>
  </si>
  <si>
    <t>Paciente subsecuente que  acude a su cita  al Instituto</t>
  </si>
  <si>
    <t>Aplicación de procedimientos diagnosticos mediante colposcopias</t>
  </si>
  <si>
    <t xml:space="preserve">01-03Total de Procedimientos Diagnosticos de Colposcopìas </t>
  </si>
  <si>
    <t>Total de colposcopias diagnosticas realizadas en el periodo.</t>
  </si>
  <si>
    <t>Sistema Informatico SIHO. Hoja de Informe diario de Enfermeria  de Displasias.</t>
  </si>
  <si>
    <t>Registro de Expedientes de Colposocpias realizadas del Instituto Jalisciense de Cancerologia. 2019</t>
  </si>
  <si>
    <t xml:space="preserve">Paciente que quiere y que acude a que se le  realice la Colposcopia </t>
  </si>
  <si>
    <t xml:space="preserve">Apoyo diagnostico mediante procedimientos de endoscopias </t>
  </si>
  <si>
    <t>01-04 Total de procedimientos Endoscopicos</t>
  </si>
  <si>
    <t>Total de Endoscopias realizadas  en el periodo.</t>
  </si>
  <si>
    <t>Hoja de Informe diario de Quirofano.</t>
  </si>
  <si>
    <t>Registro interno de Estudios de Nasolaringoendosocpias realizadas del Instituto Jalisciense de Cancerologia. 2019</t>
  </si>
  <si>
    <t xml:space="preserve">Paciente decide realizar y acude a  realiceel estudio de la  endoscopia   </t>
  </si>
  <si>
    <t xml:space="preserve">Realizacion de estudios diagnosticos mediante mastografias </t>
  </si>
  <si>
    <t>01-05 Total de Estudios de  Mastografías</t>
  </si>
  <si>
    <t>Total de mastografias  realizadas  en el periodo.</t>
  </si>
  <si>
    <t xml:space="preserve">Bitacora de Mamografias Informes de Mamografias </t>
  </si>
  <si>
    <t>Registro interno de Mstografias del Instituto Jalisciense de Cancerologia. 2019</t>
  </si>
  <si>
    <t>Existe   interes por parte de los pacientes en acudir a que se les realice la mastografia</t>
  </si>
  <si>
    <t xml:space="preserve">Realizacion de estudios diagnosticos mediante ecosonogramas mamarios </t>
  </si>
  <si>
    <t xml:space="preserve">01-06 Total de Estudios de Ecosonogramas mamarios </t>
  </si>
  <si>
    <t>Total de Ecosonogramas realizados  en el periodo.</t>
  </si>
  <si>
    <t xml:space="preserve">Bitacora de Ecosonogramas  Informes de Ecosonogramas  </t>
  </si>
  <si>
    <t>Registro interno de ecosonogramas del Instituto Jalisciense de Cancerologia. 2019</t>
  </si>
  <si>
    <t>Existe   interes por parte de los pacientes en acudir a que se les realice el Ecosonogramas</t>
  </si>
  <si>
    <t>TRATAMIENTO INTEGRAL OTORGADO A PACIENTES CON CANCER</t>
  </si>
  <si>
    <t>Otorgara atencion especializada mediante el tratamiento integral al paciente que presenta alguna neoplasia</t>
  </si>
  <si>
    <t xml:space="preserve">02 Tratamiento Integral del Paciente con Neoplasias </t>
  </si>
  <si>
    <t>Total de Cirugías realizadas +Total egresos+Total aplicaciones de quimioterapia+Total de tratamientos radiantes+Conos cervicales+atencion en admision continua+procedimeintos en clinica de cateter, procedimeintos en clinica de heridas y estomas +Braquiterapia.</t>
  </si>
  <si>
    <t xml:space="preserve">Hoja de Informe de programación quirúrgica. Sistema Informatico SIHO.Bitacora de Fisica medica, Hoja de Informe diario de aplicaciones de quimioterapia,Hoja de informe diario de admision continua, Bitacora  de productividad de Clinica de cateter, Bitacora de Productividad de heridas y estomas </t>
  </si>
  <si>
    <t>Total de cirugias realizadas</t>
  </si>
  <si>
    <t>Existe el interes de los pacientes de acudir a Tratamiento</t>
  </si>
  <si>
    <t>P</t>
  </si>
  <si>
    <t>Cirugías realizadas a pacientes como parte del tratamiento integral</t>
  </si>
  <si>
    <t xml:space="preserve">02-01 Total Cirugias </t>
  </si>
  <si>
    <t>Total de Cirugías realizadas  en el periodo.</t>
  </si>
  <si>
    <t>Hoja de Informe de programación quirúrgica. Sistema Informatico SIHO.</t>
  </si>
  <si>
    <t xml:space="preserve">Registro interno de cirugías realizadas  del Instituto Jalisciense de Cancerologia. 2019   </t>
  </si>
  <si>
    <t>Existe el interes de los pacientes de acudir a cirugia.</t>
  </si>
  <si>
    <t>Egresos Hospitalarios reportados en las áreas de hospitalización del IJC</t>
  </si>
  <si>
    <t xml:space="preserve">02-02 Total de Egresos Hospitalarios </t>
  </si>
  <si>
    <t>Total de Egresos Hospitalarios reportados  en el periodo.</t>
  </si>
  <si>
    <t xml:space="preserve">Registro interno de Egresos hospitalarios  del Instituto Jalisciense de Cancerologia. 2019   </t>
  </si>
  <si>
    <t xml:space="preserve">Existe interes por parte de los Paciente de acudir a internarse   </t>
  </si>
  <si>
    <t>Tratamientos otorgados al paciente mediante  radiación en el área de cáncer</t>
  </si>
  <si>
    <t>02-03 Total de Tratamientos   radiantes</t>
  </si>
  <si>
    <t>Total de Tratamientos otorgados al paciente mediante  radiación   en el periodo.</t>
  </si>
  <si>
    <t xml:space="preserve">Bitacora productividad  de Fisica Medica </t>
  </si>
  <si>
    <t xml:space="preserve">Registro interno de tratamientos a pacientes con radiacion en el area con cancer  del Instituto Jalisciense de Cancerologia. 2019   </t>
  </si>
  <si>
    <t xml:space="preserve">Paciente  que acude a su tratamiento de radioterapia  </t>
  </si>
  <si>
    <t>Aplicaciones de medicamentos antineoplásicos otorgados al paciente durante su tratamiento</t>
  </si>
  <si>
    <t>02-04 Total de  Aplicaciones con quimioterapia</t>
  </si>
  <si>
    <t>Total de Aplicaciones de medicamentos con quimioterapia  otorgados   en el periodo.</t>
  </si>
  <si>
    <t>Hoja de Informe diario de Aplicación de Quimioterapia.</t>
  </si>
  <si>
    <t>Total de aplicaciones de quimioterapia realizadas del Instituto Jalisciense de Cancerologia, 2019</t>
  </si>
  <si>
    <t xml:space="preserve">Paciente acude a su tratamiento   </t>
  </si>
  <si>
    <t xml:space="preserve">Aplicación de procedimientos endoscopicos (conos y electroful), como parte del tratamiento de las neopalsias </t>
  </si>
  <si>
    <t xml:space="preserve">02-05 Total de conos cervicales mediante colpocopias </t>
  </si>
  <si>
    <t>Conos cervicales mediante colpocopias realizados en el periodo</t>
  </si>
  <si>
    <t>sistema informativo SIHO Bitacora de Displasias</t>
  </si>
  <si>
    <t>Total de conos  realizados del Instituto Jalisciense de Cancerologia, 2019</t>
  </si>
  <si>
    <t>atencion al paciente en estado critico en el servicio de admision continua</t>
  </si>
  <si>
    <t>02-06 Total de Atenciones en Admision Continua al paciente critico</t>
  </si>
  <si>
    <t xml:space="preserve">Total atenciones otorgadas en admision continua en el periodo </t>
  </si>
  <si>
    <t xml:space="preserve">Hoja de actividad de admision continua Sistema Informatico SIHO </t>
  </si>
  <si>
    <t>Total atenciones en prioridad de atencion  del Instituto Jalisciense de Cancerologia, 2019</t>
  </si>
  <si>
    <t xml:space="preserve">Intervenciones al paciente con neoplasias en la clinica de cateter </t>
  </si>
  <si>
    <t xml:space="preserve">02-07 Clinica de Cateter </t>
  </si>
  <si>
    <t xml:space="preserve">Total de procedimeintos en clinica de cateter realizados en el periodo </t>
  </si>
  <si>
    <t>Bitacora productividad  deClinica decateter</t>
  </si>
  <si>
    <t>Total procedimeintos en clinica de cateter  del Instituto Jalisciense de Cancerologia, 2019</t>
  </si>
  <si>
    <t xml:space="preserve">Intervenciones al paciente con neoplasias en la clinica de heridas y estomas </t>
  </si>
  <si>
    <t xml:space="preserve">02-08 Clinica de Heridas y Estomas </t>
  </si>
  <si>
    <t xml:space="preserve">Total de procedimeintos en clinica deheridas y estomas  realizados en el periodo </t>
  </si>
  <si>
    <t xml:space="preserve">Bitacora productividad  deClinica de heridas y estomas </t>
  </si>
  <si>
    <t>Total procedimeintos en clinica de heridas y estomas del Instituto Jalisciense de Cancerologia, 2020</t>
  </si>
  <si>
    <t xml:space="preserve">REHABILITACION OTORGADA A PACIENTES CON CANCER </t>
  </si>
  <si>
    <t>Contirbuir a mejorar la calidad de vida del paciente mediante la atención especializada  en etapas del tratamiento curativo y paliativo</t>
  </si>
  <si>
    <t>03 Rehabilitación otorgada a pacientes con neoplasias.</t>
  </si>
  <si>
    <t>Total consulta de clinica del dolor+Total manejo del dolor en hospitalizacion+Total intervenciones de psicologia en hospitalizacion+total de consultas de soporte +total de visitas domiciliarias</t>
  </si>
  <si>
    <t>Sistema Informatico SIHO.Hoja de Informe de Clinica del Dolor. Bitacora de cuidados paliativos</t>
  </si>
  <si>
    <t>Atencion especializada otorgada para mejorar la calidad de vida del paciente con cancer en etapas del tratamiento curativo y paliativo.</t>
  </si>
  <si>
    <t>Consultas otorgadas en clínica del dolor</t>
  </si>
  <si>
    <t>03-01 Total pacientes atendidos por medio de Consultas de clínica del dolor</t>
  </si>
  <si>
    <t>Total de Consultas otorgadas en clínica del dolor en el periodo.</t>
  </si>
  <si>
    <t xml:space="preserve">Sistema Informatico SIHO.Hoja de Informe de Clinica del Dolor. </t>
  </si>
  <si>
    <t>Registro interno de consultas otorgadas en clinica del dolor  del  Instituto Jalisciense de Cancerologia.2019</t>
  </si>
  <si>
    <t xml:space="preserve">Paciente acude a su cita </t>
  </si>
  <si>
    <t>Manejo del dolor en paciente hospitalizado</t>
  </si>
  <si>
    <t>03-02 Total de pacientes atendidos para el cuidado y Manejo del dolor en hospitalizacion</t>
  </si>
  <si>
    <t>Total de paciente hospitalizados con Manejo del dolor en el periodo.</t>
  </si>
  <si>
    <t>Total de consultas en la clinica del dolor a pacientes en atencion hospitalaria del Instituto Jalisciense de Cancerologia.2019</t>
  </si>
  <si>
    <t>Intervenciones de Psicología Oncológica en hospitalización</t>
  </si>
  <si>
    <t xml:space="preserve">03-03 Total de Intervencionesen hospitalizacion por  Psicología Oncológica </t>
  </si>
  <si>
    <t>Total de intervenciones de Psicología Oncológica en hospitalización  en el periodo.</t>
  </si>
  <si>
    <t xml:space="preserve">Sistema Informatico SIHO. Informe de Productividad de Psicologia. </t>
  </si>
  <si>
    <t xml:space="preserve">Total de intervenciones otorgadas en hospitalizacion por psicologia oncologica.2019 </t>
  </si>
  <si>
    <t>Se cuenta con pacientes interesados en el servicio de psicologia oncologica.</t>
  </si>
  <si>
    <t>Consulta de soporte de pacientes oncológicos</t>
  </si>
  <si>
    <t xml:space="preserve">03-04 Atencion integral al paciente mediante Consulta de soporte especializada </t>
  </si>
  <si>
    <t>Total de Consultas otorgadas en  el periodo.</t>
  </si>
  <si>
    <t>Registro interno de consultas de soporte en el Instituto Jalisciense de Cancerologia.2019</t>
  </si>
  <si>
    <t xml:space="preserve">Atencion multidisciplinaria al paciente con el manejo, cuidado del dolor y visitas domiciliarias del equipo de cuidados paliativos </t>
  </si>
  <si>
    <t xml:space="preserve">03-05 Total de pacientes rehabilitados de forma integral y especializada mediante visitas domiciliarias paliativas </t>
  </si>
  <si>
    <t>Total de visitas en el periodo</t>
  </si>
  <si>
    <t>Bitacora de cuidados paliativos sistema Informatico SIHO</t>
  </si>
  <si>
    <t>Registro interno de visitas domiciliarias paliativas en el Instituto Jalisciense de Cancerologia.2020</t>
  </si>
  <si>
    <t>Paciente cumple con los criterios paliativos y quiere ser visitado en su domicilio.</t>
  </si>
  <si>
    <t>ENSEÑANZA, CAPACITACION E INVESTIGACION OTORGADA A PROFESIONALES DE LA SALUD</t>
  </si>
  <si>
    <t>Formación de recursos humanos aplicables para el tratamiento  de los pacientes con neoplasias  estableciendo programas de investigación clínica y capacitación para su personal</t>
  </si>
  <si>
    <t>04 Enseñanza, capacitación e Investigación otorgada a profesionales de la Salud</t>
  </si>
  <si>
    <t xml:space="preserve">Total Personal capacitado en el Instituto+Total de cursos otorgados +Publicaciones de investigacion +Total de Investigaciones +Total de diplomas otorgados </t>
  </si>
  <si>
    <t xml:space="preserve">Programa Anual de Capacitación PAC. Listas de Asistencia. Bitacora de Investigacion  </t>
  </si>
  <si>
    <t>Formación de recursos humanos aplicables para el tratamiento  de los pacientes con neoplasias estableciendo programas de investigación clínica y capacitación para su personal</t>
  </si>
  <si>
    <t>04-01 Personal capacitado en el Instituto, mediante las conferencias realizadas en Oncología, Enfermería, Trabajo Social, Nutrición , Psicología entre otros, con el objeto de elevar el nivel profesional de los asistentes y mejorar la calidad en la atención del paciente con neoplasias</t>
  </si>
  <si>
    <t>Total Personal capacitado en el periodo</t>
  </si>
  <si>
    <t>Programa Anual de Capacitación PAC.Listas de Asistencia</t>
  </si>
  <si>
    <t>Bitacora de Diplomas Registrados</t>
  </si>
  <si>
    <t>Que los recursos humanos no asistan a los congresos y conferencias</t>
  </si>
  <si>
    <t>Capacitación otorgada mediante programas Institucionales realizados para la formación de recursos humanos en la atención medica, mediante cursos, internos</t>
  </si>
  <si>
    <t xml:space="preserve">04-02 Programa de Capacitación  para la formación de recursos humanos en la atención del paciente con neoplasias,  mediante cursos internos </t>
  </si>
  <si>
    <t>Total suma cursos realizados</t>
  </si>
  <si>
    <t xml:space="preserve">Programa Anual de Capacitación PAC. Listas de Asistencia. </t>
  </si>
  <si>
    <t>Programa anual de capacitacion</t>
  </si>
  <si>
    <t>Que no acuda el recurso humano a los cursos</t>
  </si>
  <si>
    <t>Total de publicaciones realizadas como resultado de las investigaciones Institucionales que favorecen y enriquecen la atencion de los pacientes con neoplasias</t>
  </si>
  <si>
    <t>04-03 Total de publicaciones derivadas de las  investigaciones Institucionales.</t>
  </si>
  <si>
    <t>Total de publicaciones realizadas en el periodo</t>
  </si>
  <si>
    <t xml:space="preserve">Bitacora de Investigacion </t>
  </si>
  <si>
    <t xml:space="preserve">Total de investigaciones internas u externas realizadas en la Institucion con la finalidad de fortalecer, enriquecer  la investigacion en el tema de las neoplasias </t>
  </si>
  <si>
    <t xml:space="preserve">04-04 Total de Investigaciones </t>
  </si>
  <si>
    <t>Total deInvestigaciones realizadas en el periodo</t>
  </si>
  <si>
    <t>ADMINISTRACION EFICIENTE DEL IINSTITUTO JALISCIENSE DE CANCEROLOGIA REALIZADA</t>
  </si>
  <si>
    <t>Administrar y ejercer con apego a la normatividad aplicable el presupuesto que le sea asignado para el cumplimiento de sus objetivos institucionales haciéndolo en forma transparente y apegada a criterios de racionalidad y austeridad, en beneficio de los pacientes con cáncer sin seguridad social. Como un Requisito para elevar la calidad de la atención al paciente con cáncer, se encuentra el proceso de acreditacion  el cual consiste en el cumplimiento de los requisitos establecidos en la norma oficial mexicana en materia de salud dentro de estos requisitos se requiere contar con una plantilla completa y suficiente de recursos humanos para garantizar dicha atención y así cumplir cabalmente con la norma oficial mexicana en materia de salud.</t>
  </si>
  <si>
    <t>05 Administración Eficiente del Instituto de Cancerología realizado</t>
  </si>
  <si>
    <t>Total estados financieros realizados +Total nominas pagadas+Total de licitaciones con y sin concurrencia+Mantenimientos preventivos realizados al equipo medico, electromecanico y de computo.</t>
  </si>
  <si>
    <t>Registros contables en software Contpaq i y Nucont.Sistema  Nomipaq y Listas de raya.Expedientes de Licitaciones Bitácora verificación de buen funcionamiento de equipo médico, electomecanico y de computo</t>
  </si>
  <si>
    <t>ACTIVIDAD</t>
  </si>
  <si>
    <t>Realización de Estados Financieros actualizados mensualmente.</t>
  </si>
  <si>
    <t>05-01Total de Estados Financieros realizados.</t>
  </si>
  <si>
    <t>Total de estados financieros realizados</t>
  </si>
  <si>
    <t>Registros contables en software Contpaq i y Nucont.</t>
  </si>
  <si>
    <t>Estados Financieros Emitidos</t>
  </si>
  <si>
    <t>Imprevistos Desastres Naturales</t>
  </si>
  <si>
    <t>Nominas pagadas por el Instituto Jalisciense de Cancerología.</t>
  </si>
  <si>
    <t>05-02Total de nóminas pagadas</t>
  </si>
  <si>
    <t>Total de nominas pagadas</t>
  </si>
  <si>
    <t>Sistema  Nomipaq y Listas de raya.</t>
  </si>
  <si>
    <t>Licitaciones con concurrencia del Comité de Adquisiciones.</t>
  </si>
  <si>
    <t>Total de licitaciones con concurrencia de  Comité de Adquisiciones del Instituto.</t>
  </si>
  <si>
    <t>Total de Licitaciones con concurrencia realizadas</t>
  </si>
  <si>
    <t xml:space="preserve">Expedientes de Licitaciones </t>
  </si>
  <si>
    <t>Licitaciones sin concurrencia del Comité de Adquisiciones.</t>
  </si>
  <si>
    <t xml:space="preserve">05-03Total de licitaciones sin concurrencia de  Comité de Adquisiciones del Instituto. </t>
  </si>
  <si>
    <t>Total de licitaciones cin concurrencia realizadas</t>
  </si>
  <si>
    <t xml:space="preserve">Verificación del adecuado funcionamiento de equipos médicos. </t>
  </si>
  <si>
    <t>05-04Total de verificaciones preventivas a equipos médicos.</t>
  </si>
  <si>
    <t xml:space="preserve">Total mantenimientos preventivos realizados al equipo medico </t>
  </si>
  <si>
    <t>Bitácora verificación de buen funcionamiento de equipo médico.</t>
  </si>
  <si>
    <t xml:space="preserve">Verificación del adecuado funcionamiento de equipos electromecánicos. </t>
  </si>
  <si>
    <t>05-05Total de verificaciones preventivas a equipos electromecánicos.</t>
  </si>
  <si>
    <t>Total mantenimientos preventivos realizados al equipoelectromecanico</t>
  </si>
  <si>
    <t>Bitácora verificación de buen funcionamiento de equipo electromecánico.</t>
  </si>
  <si>
    <t>Servicios de mantenimiento preventivo a los equipos de computo  para su corrrecto funcionamiento.</t>
  </si>
  <si>
    <t>05-06Total de servicios de mantenimiento preventivo a equipos de computo.</t>
  </si>
  <si>
    <t>Total mantenimientos preventivos realizados al equipo de computo</t>
  </si>
  <si>
    <t>Bitácora de servicios de mantenimiento a equipo de computo.</t>
  </si>
  <si>
    <t>RECONSTRUCCION MAMARIA REALIZADA, PARA MEJORAR LA CALIDAD DE VIDA DE  LOS PACIENTES CON CANCER DE MAMA</t>
  </si>
  <si>
    <t xml:space="preserve"> Reconstruccion mamaria realizada, para mejorar la calidad de vida de  los pacientes con cancer de mama</t>
  </si>
  <si>
    <t>06 Total de Consultas Especializadas, Egresos hospitalarios e Intervenciones quirurgicas para la  Reconstruccion mamaria</t>
  </si>
  <si>
    <t xml:space="preserve">Intervenciones quirurgicas realizadas/Total de intervenciones quirurgicas programadas *100 </t>
  </si>
  <si>
    <t xml:space="preserve">Informe de Programación de cirugías realizadas   </t>
  </si>
  <si>
    <t xml:space="preserve">Existe la necesidad y el paciente acude a la reconstrucción mamaria </t>
  </si>
  <si>
    <t xml:space="preserve">  Intervencion quirurgica  para la Reconstruccion mamaria  a los pacientes  con cancer de mama</t>
  </si>
  <si>
    <t>06-01Total Intervenciones quirurgicas para recontruccion mamaria</t>
  </si>
  <si>
    <t xml:space="preserve"> Atencion integral en Hospitalizacion al paciente con cancer de mama candidato a reconstruccion mamaria</t>
  </si>
  <si>
    <t>06-02 Total de Egresos Hospitalarios de pacientes en proceso de Reconstruccion mamaria</t>
  </si>
  <si>
    <t>Total de Egresos Hospitalarios  realizados/Total de Egresos Hospitalarios    programados *100</t>
  </si>
  <si>
    <t>Bitacora de ingresos egresos de hospitalizacion</t>
  </si>
  <si>
    <t xml:space="preserve">Otorgamiento de consulta externa especializada  a los pacientes con cancer de mama con el objetivo de  tratar y dar vigilancia a la reconstruccion mamaria  </t>
  </si>
  <si>
    <t xml:space="preserve">06-03 Total Consulta Externa Especializada </t>
  </si>
  <si>
    <t>Total de consultas otorgadas /Total de consultas programados *101</t>
  </si>
  <si>
    <t>5,000.000.00</t>
  </si>
  <si>
    <t xml:space="preserve">Realizar pruebas diagnosticas para Covid-19 </t>
  </si>
  <si>
    <t xml:space="preserve">02-09 Total pacientes identificados con Covid-19 mediante aplicación de pruebas diagnosticas </t>
  </si>
  <si>
    <t xml:space="preserve">Equipamiento medico para la atencion de pacientes Covid-19 </t>
  </si>
  <si>
    <t>02-10 Total equipamiento Medico realizado para la atencion de pacientes  Covid-19</t>
  </si>
  <si>
    <t xml:space="preserve">Reconverison hospitalaria para la atencion eficiente y segura de los pacientes </t>
  </si>
  <si>
    <t>03-07 Total reconversion Hospitalaria realizada para la atencion de pacientes Covid-19</t>
  </si>
  <si>
    <t>DEL 1o. DE ENERO AL 31 DE DICIEMBRE DE 2020 Y 2019</t>
  </si>
  <si>
    <t>DEL 1o. DE ENERO AL 31 DE DICIEMBRE 2020 Y 2019</t>
  </si>
  <si>
    <t>AL 31 DE DICIEMBRE DE 2020</t>
  </si>
  <si>
    <t>DEL 1o. DE ENERO AL 31 DE DICIEMBRE DE 2020 y 2019</t>
  </si>
  <si>
    <t>DEL 1o. DE ENERO AL 31 DE DICIEMBRE DE 2020</t>
  </si>
  <si>
    <t>DEL 1o. DE ENERO AL 31 DE DICIEMBRE  DE 2020</t>
  </si>
  <si>
    <t>DEL  1o. DE ENERO AL 31 DE DICIEMBRE DE 2020</t>
  </si>
  <si>
    <t>CUENTA PUBLICA 2020</t>
  </si>
  <si>
    <t xml:space="preserve">                                  CUENTA PUBLICA 2020</t>
  </si>
  <si>
    <t xml:space="preserve"> CUENTA PUBLICA 2020</t>
  </si>
  <si>
    <t xml:space="preserve">Aprovechamientos </t>
  </si>
  <si>
    <t>Ingresos por Venta de Bienes y Prestaciones de Servicios</t>
  </si>
  <si>
    <t xml:space="preserve">Participaciones, Aportaciones, Convenios, Incentivos Derivados de la Colaboración Fiscal, Fondos Distintos de Aportaciones, Transferencias, Asignaciones, Subsidios y Subvenciones, y Pensiones y Jubilaciones </t>
  </si>
  <si>
    <t>Ingresos por Venta de Bienes y Prestacin de Servicios</t>
  </si>
  <si>
    <t>Participaciones, Aportaciones, Convenios, Incentivos Derivados de la Colaboracion Fiscal y Fondos Distintos de Aportaciones.</t>
  </si>
  <si>
    <t>Transferencias,Asignaciones, Subsidios y Subconveciones y Pensiones y Jubilaciones.</t>
  </si>
  <si>
    <t xml:space="preserve">              Subtotal de Deuda Publica a Corto Plazo</t>
  </si>
  <si>
    <t xml:space="preserve">                Subtotal de Deuda Publica a Largo Plazo</t>
  </si>
  <si>
    <t>Total de Otros Pasivos</t>
  </si>
  <si>
    <t xml:space="preserve">                Total Deuda Publica y Otros Pasivos</t>
  </si>
  <si>
    <t>Ingresos del Poder Ejecutivo Federal o Estatal y de los Municipios</t>
  </si>
  <si>
    <t xml:space="preserve">                                 CUENTA PUBLICA 2020</t>
  </si>
  <si>
    <t xml:space="preserve">                                                                 CUENTA PUBLICA 2020</t>
  </si>
  <si>
    <t xml:space="preserve">                                                             CUENTA PUBLICA 2020</t>
  </si>
  <si>
    <t xml:space="preserve">                        CUENTA PUBLICA 2020</t>
  </si>
  <si>
    <t xml:space="preserve">                                                                      CUENTA PUBLICA 2020</t>
  </si>
  <si>
    <t>Hacienda Publica / Patrimonio Contribuido Neto de 2019</t>
  </si>
  <si>
    <t>Hacienda Publica / Patrimonio Generado Neto de 2019</t>
  </si>
  <si>
    <t>Exceso o Insuficiencia en la Actualización de la Hacienda Pública / Patrimonio Neto de 2019</t>
  </si>
  <si>
    <t>Hacienda Pública/Patrimonio Neto Final de 2019</t>
  </si>
  <si>
    <t>En cumplimiento a los dispuesto en el articulo 46 fraccion I, inciso f y articlo 52 párrafo segundo de la Ley General de Contabilidad Gubernamental, en relacion al Informe de pasivos contingentes, se hace mencion que de acuerdo a demandas laborales en proceso de resolucion, se tiene provisionado un monto por 12'621,918.72</t>
  </si>
  <si>
    <t>Dic</t>
  </si>
  <si>
    <t>TOTAL ACTIVO</t>
  </si>
  <si>
    <t>AL 31 DE DICIEMBRE DE 2020 Y 2019</t>
  </si>
  <si>
    <t>Hacienda Pública/Patrimonio Generado</t>
  </si>
  <si>
    <t xml:space="preserve">Saldo Inicial                              </t>
  </si>
  <si>
    <t xml:space="preserve">Cargos del periodo                  </t>
  </si>
  <si>
    <t xml:space="preserve">Abonos del Periodo               </t>
  </si>
  <si>
    <t xml:space="preserve">Saldo Final                    </t>
  </si>
  <si>
    <t xml:space="preserve">Variacion del Periodo </t>
  </si>
  <si>
    <t>Lo anterior de conformidad con lo establecido en el capitulo VII, numeral II, inciso H del Manual de Contabilidad Gubernamental emitido por el Consejo Nacional de Armonización Contable (CONAC) donde se establece en terminos generales 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</si>
</sst>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_ ;\-0\ "/>
    <numFmt numFmtId="165" formatCode="General_)"/>
    <numFmt numFmtId="166" formatCode="_-* #,##0_-;\-* #,##0_-;_-* &quot;-&quot;??_-;_-@_-"/>
    <numFmt numFmtId="167" formatCode="000"/>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6"/>
      <name val="Arial"/>
      <family val="2"/>
    </font>
    <font>
      <sz val="6"/>
      <name val="Arial"/>
      <family val="2"/>
    </font>
    <font>
      <b/>
      <sz val="9"/>
      <name val="Arial"/>
      <family val="2"/>
    </font>
    <font>
      <sz val="11"/>
      <color indexed="8"/>
      <name val="Calibri"/>
      <family val="2"/>
    </font>
    <font>
      <sz val="10"/>
      <name val="Arial"/>
      <family val="2"/>
    </font>
    <font>
      <b/>
      <sz val="10"/>
      <name val="Arial"/>
      <family val="2"/>
    </font>
    <font>
      <b/>
      <i/>
      <sz val="6"/>
      <name val="Arial"/>
      <family val="2"/>
    </font>
    <font>
      <sz val="11"/>
      <color theme="1"/>
      <name val="Calibri"/>
      <family val="2"/>
      <scheme val="minor"/>
    </font>
    <font>
      <sz val="10"/>
      <color theme="1"/>
      <name val="Arial1"/>
    </font>
    <font>
      <sz val="11"/>
      <color theme="1"/>
      <name val="Arial"/>
      <family val="2"/>
    </font>
    <font>
      <sz val="8"/>
      <color theme="1"/>
      <name val="Arial"/>
      <family val="2"/>
    </font>
    <font>
      <b/>
      <sz val="6"/>
      <color theme="0"/>
      <name val="Arial"/>
      <family val="2"/>
    </font>
    <font>
      <sz val="6"/>
      <color theme="1"/>
      <name val="Arial"/>
      <family val="2"/>
    </font>
    <font>
      <b/>
      <sz val="7"/>
      <name val="Arial"/>
      <family val="2"/>
    </font>
    <font>
      <sz val="7"/>
      <color theme="1"/>
      <name val="Arial"/>
      <family val="2"/>
    </font>
    <font>
      <sz val="6"/>
      <color theme="0"/>
      <name val="Arial"/>
      <family val="2"/>
    </font>
    <font>
      <sz val="10"/>
      <color theme="0"/>
      <name val="Arial"/>
      <family val="2"/>
    </font>
    <font>
      <sz val="8"/>
      <color theme="1"/>
      <name val="Calibri"/>
      <family val="2"/>
      <scheme val="minor"/>
    </font>
    <font>
      <b/>
      <sz val="9"/>
      <color theme="0"/>
      <name val="Calibri"/>
      <family val="2"/>
      <scheme val="minor"/>
    </font>
    <font>
      <b/>
      <sz val="8"/>
      <color theme="0"/>
      <name val="Calibri"/>
      <family val="2"/>
      <scheme val="minor"/>
    </font>
    <font>
      <sz val="6"/>
      <color theme="1"/>
      <name val="Calibri"/>
      <family val="2"/>
      <scheme val="minor"/>
    </font>
    <font>
      <i/>
      <sz val="6"/>
      <name val="Arial"/>
      <family val="2"/>
    </font>
    <font>
      <b/>
      <i/>
      <sz val="6"/>
      <color theme="0"/>
      <name val="Arial"/>
      <family val="2"/>
    </font>
    <font>
      <i/>
      <sz val="6"/>
      <color theme="1"/>
      <name val="Arial"/>
      <family val="2"/>
    </font>
    <font>
      <sz val="6"/>
      <color indexed="8"/>
      <name val="Arial"/>
      <family val="2"/>
    </font>
    <font>
      <b/>
      <sz val="6"/>
      <color theme="1"/>
      <name val="Arial"/>
      <family val="2"/>
    </font>
    <font>
      <b/>
      <sz val="6"/>
      <name val="Arial Narrow"/>
      <family val="2"/>
    </font>
    <font>
      <sz val="6"/>
      <name val="Tahoma"/>
      <family val="2"/>
    </font>
    <font>
      <b/>
      <sz val="6"/>
      <color theme="0" tint="-0.499984740745262"/>
      <name val="Arial"/>
      <family val="2"/>
    </font>
    <font>
      <sz val="6"/>
      <color rgb="FF000000"/>
      <name val="Arial"/>
      <family val="2"/>
    </font>
    <font>
      <sz val="6"/>
      <color theme="0"/>
      <name val="Calibri"/>
      <family val="2"/>
      <scheme val="minor"/>
    </font>
    <font>
      <b/>
      <sz val="6"/>
      <color theme="0"/>
      <name val="Calibri"/>
      <family val="2"/>
    </font>
    <font>
      <b/>
      <sz val="6"/>
      <color indexed="8"/>
      <name val="Arial"/>
      <family val="2"/>
    </font>
    <font>
      <sz val="6"/>
      <color theme="1"/>
      <name val="Calibri"/>
      <family val="2"/>
    </font>
    <font>
      <b/>
      <sz val="6"/>
      <color rgb="FFFF0000"/>
      <name val="Arial"/>
      <family val="2"/>
    </font>
    <font>
      <sz val="6"/>
      <name val="Arial Narrow"/>
      <family val="2"/>
    </font>
    <font>
      <sz val="7"/>
      <name val="Arial"/>
      <family val="2"/>
    </font>
    <font>
      <b/>
      <sz val="9"/>
      <color indexed="9"/>
      <name val="Calibri"/>
      <family val="2"/>
      <scheme val="minor"/>
    </font>
    <font>
      <b/>
      <sz val="8"/>
      <color indexed="9"/>
      <name val="Calibri"/>
      <family val="2"/>
      <scheme val="minor"/>
    </font>
    <font>
      <b/>
      <sz val="6"/>
      <color rgb="FFC00000"/>
      <name val="Calibri"/>
      <family val="2"/>
      <scheme val="minor"/>
    </font>
    <font>
      <b/>
      <sz val="9"/>
      <name val="Calibri"/>
      <family val="2"/>
      <scheme val="minor"/>
    </font>
    <font>
      <sz val="9"/>
      <color theme="1"/>
      <name val="Calibri"/>
      <family val="2"/>
      <scheme val="minor"/>
    </font>
    <font>
      <b/>
      <sz val="9"/>
      <color theme="1"/>
      <name val="Calibri"/>
      <family val="2"/>
      <scheme val="minor"/>
    </font>
    <font>
      <b/>
      <sz val="8"/>
      <name val="Arial"/>
      <family val="2"/>
    </font>
    <font>
      <b/>
      <sz val="9"/>
      <color theme="1"/>
      <name val="Arial"/>
      <family val="2"/>
    </font>
    <font>
      <b/>
      <sz val="14"/>
      <color theme="1"/>
      <name val="Calibri"/>
      <family val="2"/>
      <scheme val="minor"/>
    </font>
    <font>
      <b/>
      <sz val="8"/>
      <color theme="0"/>
      <name val="Arial"/>
      <family val="2"/>
    </font>
    <font>
      <b/>
      <sz val="8"/>
      <color theme="1"/>
      <name val="Arial"/>
      <family val="2"/>
    </font>
    <font>
      <b/>
      <sz val="8"/>
      <color theme="1"/>
      <name val="Calibri"/>
      <family val="2"/>
      <scheme val="minor"/>
    </font>
    <font>
      <b/>
      <sz val="6"/>
      <color theme="0"/>
      <name val="Calibri"/>
      <family val="2"/>
      <scheme val="minor"/>
    </font>
    <font>
      <u/>
      <sz val="7.7"/>
      <color theme="10"/>
      <name val="Calibri"/>
      <family val="2"/>
    </font>
    <font>
      <sz val="8"/>
      <color rgb="FF0000FF"/>
      <name val="Arial"/>
      <family val="2"/>
    </font>
    <font>
      <b/>
      <sz val="10"/>
      <color rgb="FF0000FF"/>
      <name val="Arial"/>
      <family val="2"/>
    </font>
    <font>
      <b/>
      <sz val="10"/>
      <color theme="1"/>
      <name val="Arial"/>
      <family val="2"/>
    </font>
    <font>
      <b/>
      <sz val="16"/>
      <color theme="1"/>
      <name val="Calibri"/>
      <family val="2"/>
      <scheme val="minor"/>
    </font>
    <font>
      <b/>
      <sz val="14"/>
      <color theme="1"/>
      <name val="Arial"/>
      <family val="2"/>
    </font>
    <font>
      <b/>
      <sz val="12"/>
      <color theme="5" tint="-0.249977111117893"/>
      <name val="Calibri"/>
      <family val="2"/>
      <scheme val="minor"/>
    </font>
    <font>
      <b/>
      <sz val="11"/>
      <color theme="0"/>
      <name val="Arial"/>
      <family val="2"/>
    </font>
    <font>
      <b/>
      <sz val="8"/>
      <name val="Calibri"/>
      <family val="2"/>
      <scheme val="minor"/>
    </font>
    <font>
      <sz val="10"/>
      <name val="Arial"/>
      <family val="2"/>
      <charset val="1"/>
    </font>
    <font>
      <b/>
      <sz val="5"/>
      <color indexed="9"/>
      <name val="Calibri"/>
      <family val="2"/>
      <scheme val="minor"/>
    </font>
    <font>
      <b/>
      <sz val="7"/>
      <color theme="1"/>
      <name val="Arial"/>
      <family val="2"/>
    </font>
    <font>
      <sz val="11"/>
      <color theme="0"/>
      <name val="Calibri"/>
      <family val="2"/>
      <scheme val="minor"/>
    </font>
    <font>
      <sz val="9"/>
      <name val="Calibri"/>
      <family val="2"/>
      <scheme val="minor"/>
    </font>
    <font>
      <sz val="9"/>
      <color theme="1"/>
      <name val="Arial"/>
      <family val="2"/>
      <charset val="1"/>
    </font>
    <font>
      <sz val="10"/>
      <color theme="0"/>
      <name val="Calibri"/>
      <family val="2"/>
      <scheme val="minor"/>
    </font>
    <font>
      <sz val="10"/>
      <color theme="1"/>
      <name val="Calibri"/>
      <family val="2"/>
      <scheme val="minor"/>
    </font>
    <font>
      <sz val="11"/>
      <name val="Calibri"/>
      <family val="2"/>
      <scheme val="minor"/>
    </font>
    <font>
      <sz val="6"/>
      <name val="Calibri"/>
      <family val="2"/>
      <scheme val="minor"/>
    </font>
    <font>
      <sz val="10"/>
      <color theme="1"/>
      <name val="Arial"/>
      <family val="2"/>
      <charset val="1"/>
    </font>
    <font>
      <sz val="10"/>
      <color theme="0"/>
      <name val="Arial"/>
      <family val="2"/>
      <charset val="1"/>
    </font>
    <font>
      <sz val="9"/>
      <color theme="0"/>
      <name val="Arial"/>
      <family val="2"/>
      <charset val="1"/>
    </font>
    <font>
      <sz val="8"/>
      <color rgb="FF212121"/>
      <name val="Inherit"/>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990033"/>
        <bgColor indexed="8"/>
      </patternFill>
    </fill>
    <fill>
      <patternFill patternType="solid">
        <fgColor theme="8" tint="-0.249977111117893"/>
        <bgColor indexed="8"/>
      </patternFill>
    </fill>
    <fill>
      <patternFill patternType="solid">
        <fgColor theme="1" tint="4.9989318521683403E-2"/>
        <bgColor indexed="8"/>
      </patternFill>
    </fill>
    <fill>
      <patternFill patternType="solid">
        <fgColor rgb="FF990033"/>
        <bgColor indexed="64"/>
      </patternFill>
    </fill>
    <fill>
      <patternFill patternType="solid">
        <fgColor rgb="FF00B050"/>
        <bgColor indexed="64"/>
      </patternFill>
    </fill>
    <fill>
      <patternFill patternType="solid">
        <fgColor theme="1"/>
        <bgColor indexed="64"/>
      </patternFill>
    </fill>
    <fill>
      <patternFill patternType="solid">
        <fgColor theme="9" tint="0.79998168889431442"/>
        <bgColor indexed="64"/>
      </patternFill>
    </fill>
    <fill>
      <patternFill patternType="solid">
        <fgColor rgb="FF990033"/>
        <bgColor theme="4"/>
      </patternFill>
    </fill>
    <fill>
      <patternFill patternType="solid">
        <fgColor rgb="FF990033"/>
        <bgColor auto="1"/>
      </patternFill>
    </fill>
    <fill>
      <patternFill patternType="solid">
        <fgColor rgb="FF990033"/>
        <bgColor theme="8"/>
      </patternFill>
    </fill>
    <fill>
      <patternFill patternType="solid">
        <fgColor theme="0" tint="-0.499984740745262"/>
        <bgColor indexed="64"/>
      </patternFill>
    </fill>
    <fill>
      <patternFill patternType="solid">
        <fgColor theme="8" tint="-0.249977111117893"/>
        <bgColor indexed="64"/>
      </patternFill>
    </fill>
    <fill>
      <patternFill patternType="solid">
        <fgColor theme="7" tint="-0.249977111117893"/>
        <bgColor indexed="64"/>
      </patternFill>
    </fill>
  </fills>
  <borders count="53">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auto="1"/>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thin">
        <color theme="0"/>
      </right>
      <top style="thin">
        <color theme="0"/>
      </top>
      <bottom/>
      <diagonal/>
    </border>
    <border>
      <left/>
      <right/>
      <top style="thin">
        <color theme="0"/>
      </top>
      <bottom/>
      <diagonal/>
    </border>
    <border>
      <left/>
      <right/>
      <top style="thin">
        <color auto="1"/>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indexed="64"/>
      </top>
      <bottom/>
      <diagonal/>
    </border>
  </borders>
  <cellStyleXfs count="36">
    <xf numFmtId="0" fontId="0" fillId="0" borderId="0"/>
    <xf numFmtId="165" fontId="8" fillId="0" borderId="0"/>
    <xf numFmtId="167" fontId="18"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17" fillId="0" borderId="0"/>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8" fillId="0" borderId="0">
      <alignment horizontal="left" vertical="top" wrapText="1"/>
    </xf>
    <xf numFmtId="0" fontId="7" fillId="0" borderId="0"/>
    <xf numFmtId="0" fontId="13" fillId="0" borderId="0"/>
    <xf numFmtId="0" fontId="6" fillId="0" borderId="0"/>
    <xf numFmtId="0" fontId="5" fillId="0" borderId="0"/>
    <xf numFmtId="0" fontId="5" fillId="0" borderId="0"/>
    <xf numFmtId="0" fontId="4" fillId="0" borderId="0"/>
    <xf numFmtId="0" fontId="3"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0" fillId="0" borderId="0" applyNumberFormat="0" applyFill="0" applyBorder="0" applyAlignment="0" applyProtection="0">
      <alignment vertical="top"/>
      <protection locked="0"/>
    </xf>
    <xf numFmtId="0" fontId="8" fillId="0" borderId="0"/>
  </cellStyleXfs>
  <cellXfs count="872">
    <xf numFmtId="0" fontId="0" fillId="0" borderId="0" xfId="0"/>
    <xf numFmtId="0" fontId="10" fillId="0" borderId="0" xfId="0" applyNumberFormat="1" applyFont="1" applyFill="1" applyBorder="1" applyAlignment="1" applyProtection="1">
      <alignment horizontal="center" vertical="center" wrapText="1"/>
    </xf>
    <xf numFmtId="0" fontId="10" fillId="0" borderId="0" xfId="10" applyNumberFormat="1" applyFont="1" applyFill="1" applyBorder="1" applyAlignment="1" applyProtection="1">
      <alignment horizontal="center" vertical="center" wrapText="1"/>
    </xf>
    <xf numFmtId="0" fontId="0" fillId="0" borderId="0" xfId="0" applyAlignment="1">
      <alignment vertical="center"/>
    </xf>
    <xf numFmtId="0" fontId="10" fillId="0" borderId="0" xfId="0" applyNumberFormat="1" applyFont="1" applyFill="1" applyBorder="1" applyAlignment="1" applyProtection="1">
      <alignment horizontal="center" vertical="center"/>
    </xf>
    <xf numFmtId="0" fontId="0" fillId="0" borderId="0" xfId="0" applyBorder="1"/>
    <xf numFmtId="3" fontId="0" fillId="0" borderId="0" xfId="0" applyNumberFormat="1"/>
    <xf numFmtId="0" fontId="11" fillId="0" borderId="0" xfId="0" applyFont="1" applyAlignment="1">
      <alignment horizontal="left" vertical="center" indent="3"/>
    </xf>
    <xf numFmtId="0" fontId="11" fillId="0" borderId="0" xfId="0" applyFont="1" applyAlignment="1">
      <alignment vertical="center"/>
    </xf>
    <xf numFmtId="0" fontId="11" fillId="0" borderId="0" xfId="0" applyFont="1" applyAlignment="1">
      <alignment horizontal="left"/>
    </xf>
    <xf numFmtId="0" fontId="10" fillId="2" borderId="0" xfId="10" applyFont="1" applyFill="1" applyBorder="1" applyAlignment="1">
      <alignment vertical="center"/>
    </xf>
    <xf numFmtId="0" fontId="22" fillId="2" borderId="0" xfId="0" applyFont="1" applyFill="1" applyBorder="1"/>
    <xf numFmtId="0" fontId="11" fillId="2" borderId="0" xfId="0" applyFont="1" applyFill="1" applyBorder="1" applyAlignment="1">
      <alignment vertical="top"/>
    </xf>
    <xf numFmtId="0" fontId="11" fillId="2" borderId="0" xfId="0" applyFont="1" applyFill="1" applyBorder="1"/>
    <xf numFmtId="0" fontId="8" fillId="0" borderId="0" xfId="0" applyFont="1" applyAlignment="1">
      <alignment vertical="center"/>
    </xf>
    <xf numFmtId="0" fontId="22" fillId="2" borderId="1" xfId="10" applyFont="1" applyFill="1" applyBorder="1" applyAlignment="1">
      <alignment vertical="center"/>
    </xf>
    <xf numFmtId="0" fontId="22" fillId="2" borderId="0" xfId="10" applyFont="1" applyFill="1" applyBorder="1" applyAlignment="1">
      <alignment vertical="center"/>
    </xf>
    <xf numFmtId="0" fontId="22" fillId="0" borderId="0" xfId="10" applyFont="1" applyFill="1" applyBorder="1" applyAlignment="1">
      <alignment vertical="center"/>
    </xf>
    <xf numFmtId="0" fontId="0" fillId="0" borderId="0" xfId="0" applyAlignment="1">
      <alignment wrapText="1"/>
    </xf>
    <xf numFmtId="0" fontId="0" fillId="0" borderId="0" xfId="0" applyBorder="1" applyAlignment="1">
      <alignment vertical="center"/>
    </xf>
    <xf numFmtId="0" fontId="11" fillId="0" borderId="0" xfId="0" applyFont="1" applyFill="1" applyBorder="1" applyAlignment="1">
      <alignment vertical="center"/>
    </xf>
    <xf numFmtId="0" fontId="21" fillId="3" borderId="2" xfId="0" applyNumberFormat="1" applyFont="1" applyFill="1" applyBorder="1" applyAlignment="1" applyProtection="1">
      <alignment horizontal="center" vertical="center"/>
    </xf>
    <xf numFmtId="0" fontId="10" fillId="3" borderId="0" xfId="0" applyNumberFormat="1" applyFont="1" applyFill="1" applyBorder="1" applyAlignment="1" applyProtection="1">
      <alignment horizontal="center" vertical="center" wrapText="1"/>
    </xf>
    <xf numFmtId="0" fontId="10" fillId="2" borderId="0" xfId="0" applyFont="1" applyFill="1" applyBorder="1" applyAlignment="1">
      <alignment vertical="top"/>
    </xf>
    <xf numFmtId="164" fontId="21" fillId="3" borderId="18" xfId="20" applyNumberFormat="1" applyFont="1" applyFill="1" applyBorder="1" applyAlignment="1">
      <alignment horizontal="center" vertical="center"/>
    </xf>
    <xf numFmtId="0" fontId="26" fillId="0" borderId="0" xfId="0" applyFont="1" applyAlignment="1">
      <alignment vertical="center"/>
    </xf>
    <xf numFmtId="0" fontId="25" fillId="0" borderId="0" xfId="10" applyFont="1" applyFill="1" applyBorder="1" applyAlignment="1">
      <alignment vertical="center"/>
    </xf>
    <xf numFmtId="0" fontId="0" fillId="0" borderId="1" xfId="0"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0" xfId="0" applyFill="1"/>
    <xf numFmtId="0" fontId="10" fillId="0" borderId="0" xfId="0" applyFont="1" applyFill="1" applyBorder="1" applyAlignment="1">
      <alignment vertical="center"/>
    </xf>
    <xf numFmtId="0" fontId="10" fillId="0" borderId="0" xfId="0" applyFont="1" applyBorder="1" applyAlignment="1">
      <alignment vertical="center"/>
    </xf>
    <xf numFmtId="0" fontId="21" fillId="3" borderId="1" xfId="0" applyNumberFormat="1" applyFont="1" applyFill="1" applyBorder="1" applyAlignment="1" applyProtection="1">
      <alignment horizontal="left" vertical="center" wrapText="1"/>
    </xf>
    <xf numFmtId="4" fontId="11" fillId="3" borderId="0" xfId="0" applyNumberFormat="1" applyFont="1" applyFill="1" applyBorder="1" applyAlignment="1" applyProtection="1">
      <alignment horizontal="right" vertical="center" wrapText="1"/>
    </xf>
    <xf numFmtId="0" fontId="21" fillId="3" borderId="0" xfId="0" applyFont="1" applyFill="1" applyBorder="1" applyAlignment="1">
      <alignment vertical="center"/>
    </xf>
    <xf numFmtId="0" fontId="10" fillId="3" borderId="3" xfId="0" applyFont="1" applyFill="1" applyBorder="1" applyAlignment="1">
      <alignment vertical="center"/>
    </xf>
    <xf numFmtId="0" fontId="10" fillId="0" borderId="1" xfId="0" applyNumberFormat="1" applyFont="1" applyFill="1" applyBorder="1" applyAlignment="1" applyProtection="1">
      <alignment horizontal="left" vertical="center" wrapText="1"/>
    </xf>
    <xf numFmtId="4" fontId="11" fillId="0" borderId="0" xfId="0" applyNumberFormat="1" applyFont="1" applyFill="1" applyBorder="1" applyAlignment="1" applyProtection="1">
      <alignment horizontal="right" vertical="center" wrapText="1"/>
    </xf>
    <xf numFmtId="0" fontId="11" fillId="5" borderId="1" xfId="0" applyNumberFormat="1" applyFont="1" applyFill="1" applyBorder="1" applyAlignment="1" applyProtection="1">
      <alignment horizontal="left" vertical="center" wrapText="1"/>
    </xf>
    <xf numFmtId="4" fontId="10" fillId="0" borderId="0" xfId="0" applyNumberFormat="1" applyFont="1" applyFill="1" applyBorder="1" applyAlignment="1" applyProtection="1">
      <alignment horizontal="right" vertical="center" wrapText="1"/>
    </xf>
    <xf numFmtId="4" fontId="11" fillId="0" borderId="0" xfId="0" applyNumberFormat="1" applyFont="1" applyFill="1" applyBorder="1" applyAlignment="1">
      <alignment vertical="center"/>
    </xf>
    <xf numFmtId="4" fontId="11" fillId="0" borderId="0" xfId="0" applyNumberFormat="1" applyFont="1" applyAlignment="1">
      <alignment vertical="center"/>
    </xf>
    <xf numFmtId="0" fontId="11" fillId="0" borderId="1" xfId="0" applyNumberFormat="1" applyFont="1" applyFill="1" applyBorder="1" applyAlignment="1" applyProtection="1">
      <alignment horizontal="left" vertical="center" wrapText="1"/>
    </xf>
    <xf numFmtId="0" fontId="11" fillId="0" borderId="0" xfId="0" applyFont="1" applyBorder="1" applyAlignment="1">
      <alignment vertical="center"/>
    </xf>
    <xf numFmtId="3" fontId="11" fillId="0" borderId="0" xfId="0" applyNumberFormat="1" applyFont="1" applyFill="1" applyBorder="1" applyAlignment="1">
      <alignment vertical="center"/>
    </xf>
    <xf numFmtId="4" fontId="11" fillId="0" borderId="0" xfId="0" applyNumberFormat="1" applyFont="1" applyFill="1" applyBorder="1" applyAlignment="1">
      <alignment horizontal="right" vertical="center"/>
    </xf>
    <xf numFmtId="0" fontId="21" fillId="3" borderId="0" xfId="0" applyNumberFormat="1" applyFont="1" applyFill="1" applyBorder="1" applyAlignment="1" applyProtection="1">
      <alignment horizontal="left" vertical="center"/>
    </xf>
    <xf numFmtId="4" fontId="10" fillId="0" borderId="0" xfId="0" applyNumberFormat="1" applyFont="1" applyFill="1" applyBorder="1" applyAlignment="1">
      <alignment vertical="center"/>
    </xf>
    <xf numFmtId="4" fontId="11" fillId="0" borderId="2" xfId="0" applyNumberFormat="1" applyFont="1" applyFill="1" applyBorder="1" applyAlignment="1">
      <alignment vertical="center"/>
    </xf>
    <xf numFmtId="0" fontId="11" fillId="0" borderId="2" xfId="0" applyFont="1" applyBorder="1" applyAlignment="1">
      <alignment vertical="center"/>
    </xf>
    <xf numFmtId="4" fontId="11" fillId="0" borderId="5" xfId="0" applyNumberFormat="1" applyFont="1" applyFill="1" applyBorder="1" applyAlignment="1">
      <alignment vertical="center"/>
    </xf>
    <xf numFmtId="0" fontId="11" fillId="5" borderId="0" xfId="0" applyFont="1" applyFill="1" applyBorder="1" applyAlignment="1">
      <alignment vertical="center"/>
    </xf>
    <xf numFmtId="0" fontId="10" fillId="0" borderId="3" xfId="10" applyFont="1" applyBorder="1" applyAlignment="1">
      <alignment horizontal="center" vertical="center"/>
    </xf>
    <xf numFmtId="0" fontId="21" fillId="3" borderId="1" xfId="10" applyNumberFormat="1" applyFont="1" applyFill="1" applyBorder="1" applyAlignment="1" applyProtection="1">
      <alignment horizontal="left" vertical="center" wrapText="1"/>
    </xf>
    <xf numFmtId="3" fontId="21" fillId="3" borderId="0" xfId="10" applyNumberFormat="1" applyFont="1" applyFill="1" applyBorder="1" applyAlignment="1" applyProtection="1">
      <alignment vertical="center" wrapText="1"/>
    </xf>
    <xf numFmtId="3" fontId="21" fillId="3" borderId="0" xfId="10" applyNumberFormat="1" applyFont="1" applyFill="1" applyBorder="1" applyAlignment="1">
      <alignment vertical="center"/>
    </xf>
    <xf numFmtId="0" fontId="21" fillId="0" borderId="1" xfId="10" applyNumberFormat="1" applyFont="1" applyFill="1" applyBorder="1" applyAlignment="1" applyProtection="1">
      <alignment horizontal="left" vertical="center" wrapText="1"/>
    </xf>
    <xf numFmtId="4" fontId="11" fillId="0" borderId="0" xfId="10" applyNumberFormat="1" applyFont="1" applyFill="1" applyBorder="1" applyAlignment="1" applyProtection="1">
      <alignment vertical="center"/>
    </xf>
    <xf numFmtId="0" fontId="11" fillId="5" borderId="1" xfId="10" applyNumberFormat="1" applyFont="1" applyFill="1" applyBorder="1" applyAlignment="1" applyProtection="1">
      <alignment horizontal="left" vertical="center" wrapText="1"/>
    </xf>
    <xf numFmtId="3" fontId="11" fillId="5" borderId="0" xfId="10" applyNumberFormat="1" applyFont="1" applyFill="1" applyBorder="1" applyAlignment="1" applyProtection="1">
      <alignment vertical="center"/>
    </xf>
    <xf numFmtId="4" fontId="11" fillId="0" borderId="0" xfId="10" applyNumberFormat="1" applyFont="1" applyAlignment="1">
      <alignment vertical="center"/>
    </xf>
    <xf numFmtId="0" fontId="11" fillId="0" borderId="1" xfId="10" applyNumberFormat="1" applyFont="1" applyFill="1" applyBorder="1" applyAlignment="1" applyProtection="1">
      <alignment horizontal="left" vertical="center" wrapText="1"/>
    </xf>
    <xf numFmtId="3" fontId="11" fillId="0" borderId="0" xfId="10" applyNumberFormat="1" applyFont="1" applyFill="1" applyBorder="1" applyAlignment="1">
      <alignment vertical="center"/>
    </xf>
    <xf numFmtId="0" fontId="10" fillId="0" borderId="1" xfId="10" applyNumberFormat="1" applyFont="1" applyFill="1" applyBorder="1" applyAlignment="1" applyProtection="1">
      <alignment horizontal="left" vertical="center" wrapText="1"/>
    </xf>
    <xf numFmtId="0" fontId="11" fillId="0" borderId="0" xfId="10" applyFont="1" applyAlignment="1">
      <alignment vertical="center"/>
    </xf>
    <xf numFmtId="4" fontId="11" fillId="3" borderId="0" xfId="0" applyNumberFormat="1" applyFont="1" applyFill="1" applyBorder="1" applyAlignment="1">
      <alignment vertical="center"/>
    </xf>
    <xf numFmtId="0" fontId="11" fillId="3" borderId="0" xfId="0" applyFont="1" applyFill="1" applyBorder="1" applyAlignment="1">
      <alignment vertical="center"/>
    </xf>
    <xf numFmtId="0" fontId="11" fillId="0" borderId="3" xfId="0" applyFont="1" applyFill="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4" fontId="11" fillId="0" borderId="0" xfId="0" applyNumberFormat="1" applyFont="1" applyFill="1" applyAlignment="1">
      <alignment vertical="center"/>
    </xf>
    <xf numFmtId="0" fontId="11" fillId="0" borderId="0" xfId="0" applyFont="1" applyFill="1" applyAlignment="1">
      <alignment vertical="center"/>
    </xf>
    <xf numFmtId="3" fontId="11" fillId="0" borderId="0" xfId="0" applyNumberFormat="1" applyFont="1" applyAlignment="1">
      <alignment vertical="center"/>
    </xf>
    <xf numFmtId="0" fontId="11" fillId="0" borderId="0" xfId="0" applyFont="1"/>
    <xf numFmtId="0" fontId="11" fillId="2" borderId="0" xfId="10" applyFont="1" applyFill="1" applyBorder="1" applyAlignment="1">
      <alignment horizontal="center" vertical="center"/>
    </xf>
    <xf numFmtId="0" fontId="11" fillId="2" borderId="0" xfId="10" applyFont="1" applyFill="1" applyBorder="1" applyAlignment="1">
      <alignment horizontal="center"/>
    </xf>
    <xf numFmtId="0" fontId="22" fillId="2" borderId="0" xfId="0" applyFont="1" applyFill="1" applyBorder="1" applyAlignment="1">
      <alignment horizontal="center"/>
    </xf>
    <xf numFmtId="0" fontId="25" fillId="3" borderId="9" xfId="0" applyFont="1" applyFill="1" applyBorder="1" applyAlignment="1">
      <alignment horizontal="center" vertical="center"/>
    </xf>
    <xf numFmtId="164" fontId="21" fillId="3" borderId="8" xfId="20" applyNumberFormat="1" applyFont="1" applyFill="1" applyBorder="1" applyAlignment="1">
      <alignment horizontal="center" vertical="center"/>
    </xf>
    <xf numFmtId="0" fontId="25" fillId="3" borderId="7" xfId="0" applyFont="1" applyFill="1" applyBorder="1" applyAlignment="1">
      <alignment horizontal="center" vertical="center"/>
    </xf>
    <xf numFmtId="0" fontId="22" fillId="2" borderId="1" xfId="0" applyFont="1" applyFill="1" applyBorder="1" applyAlignment="1"/>
    <xf numFmtId="0" fontId="11" fillId="2" borderId="0" xfId="10" applyFont="1" applyFill="1" applyBorder="1" applyAlignment="1"/>
    <xf numFmtId="0" fontId="22" fillId="2" borderId="3" xfId="0" applyFont="1" applyFill="1" applyBorder="1" applyAlignment="1"/>
    <xf numFmtId="0" fontId="10" fillId="2" borderId="1" xfId="0" applyFont="1" applyFill="1" applyBorder="1" applyAlignment="1"/>
    <xf numFmtId="3" fontId="11" fillId="2" borderId="0" xfId="0" applyNumberFormat="1" applyFont="1" applyFill="1" applyBorder="1" applyAlignment="1">
      <alignment vertical="top"/>
    </xf>
    <xf numFmtId="0" fontId="22" fillId="2" borderId="3" xfId="0" applyFont="1" applyFill="1" applyBorder="1" applyAlignment="1">
      <alignment vertical="top"/>
    </xf>
    <xf numFmtId="0" fontId="10" fillId="2" borderId="1" xfId="0" applyFont="1" applyFill="1" applyBorder="1" applyAlignment="1">
      <alignment horizontal="left" vertical="top"/>
    </xf>
    <xf numFmtId="0" fontId="22" fillId="2" borderId="0" xfId="0" applyFont="1" applyFill="1" applyBorder="1" applyAlignment="1">
      <alignment vertical="top"/>
    </xf>
    <xf numFmtId="0" fontId="11" fillId="2" borderId="1" xfId="0" applyFont="1" applyFill="1" applyBorder="1" applyAlignment="1">
      <alignment horizontal="left" vertical="top"/>
    </xf>
    <xf numFmtId="0" fontId="16" fillId="2" borderId="0" xfId="0" applyFont="1" applyFill="1" applyBorder="1" applyAlignment="1">
      <alignment vertical="top"/>
    </xf>
    <xf numFmtId="0" fontId="16" fillId="2" borderId="1" xfId="0" applyFont="1" applyFill="1" applyBorder="1" applyAlignment="1">
      <alignment horizontal="left" vertical="top"/>
    </xf>
    <xf numFmtId="0" fontId="33" fillId="2" borderId="3" xfId="0" applyFont="1" applyFill="1" applyBorder="1" applyAlignment="1">
      <alignment vertical="top"/>
    </xf>
    <xf numFmtId="0" fontId="22" fillId="2" borderId="1" xfId="0" applyFont="1" applyFill="1" applyBorder="1"/>
    <xf numFmtId="3" fontId="22" fillId="2" borderId="0" xfId="0" applyNumberFormat="1" applyFont="1" applyFill="1" applyBorder="1" applyAlignment="1">
      <alignment vertical="top"/>
    </xf>
    <xf numFmtId="0" fontId="16" fillId="2" borderId="0" xfId="0" applyFont="1" applyFill="1" applyBorder="1" applyAlignment="1">
      <alignment vertical="top" wrapText="1"/>
    </xf>
    <xf numFmtId="0" fontId="22" fillId="2" borderId="4" xfId="0" applyFont="1" applyFill="1" applyBorder="1"/>
    <xf numFmtId="0" fontId="22" fillId="2" borderId="2" xfId="0" applyFont="1" applyFill="1" applyBorder="1"/>
    <xf numFmtId="0" fontId="22" fillId="2" borderId="5" xfId="0" applyFont="1" applyFill="1" applyBorder="1"/>
    <xf numFmtId="9" fontId="11" fillId="2" borderId="0" xfId="20" applyFont="1" applyFill="1" applyBorder="1" applyAlignment="1"/>
    <xf numFmtId="0" fontId="11" fillId="0" borderId="0" xfId="10" applyFont="1"/>
    <xf numFmtId="0" fontId="25" fillId="0" borderId="2" xfId="10" applyNumberFormat="1" applyFont="1" applyFill="1" applyBorder="1" applyAlignment="1" applyProtection="1">
      <alignment horizontal="left" wrapText="1"/>
    </xf>
    <xf numFmtId="4" fontId="21" fillId="3" borderId="16" xfId="10" applyNumberFormat="1" applyFont="1" applyFill="1" applyBorder="1" applyAlignment="1" applyProtection="1">
      <alignment horizontal="center" vertical="center" wrapText="1"/>
    </xf>
    <xf numFmtId="4" fontId="21" fillId="3" borderId="17" xfId="10" applyNumberFormat="1" applyFont="1" applyFill="1" applyBorder="1" applyAlignment="1" applyProtection="1">
      <alignment horizontal="center" vertical="center" wrapText="1"/>
    </xf>
    <xf numFmtId="0" fontId="10" fillId="0" borderId="1" xfId="10" applyNumberFormat="1" applyFont="1" applyFill="1" applyBorder="1" applyAlignment="1" applyProtection="1">
      <alignment horizontal="left" vertical="top" wrapText="1"/>
    </xf>
    <xf numFmtId="3" fontId="10" fillId="0" borderId="0" xfId="10" applyNumberFormat="1" applyFont="1" applyFill="1" applyBorder="1" applyAlignment="1" applyProtection="1">
      <alignment vertical="top" wrapText="1"/>
    </xf>
    <xf numFmtId="0" fontId="11" fillId="0" borderId="1" xfId="10" applyNumberFormat="1" applyFont="1" applyFill="1" applyBorder="1" applyAlignment="1" applyProtection="1">
      <alignment horizontal="left" vertical="top" wrapText="1"/>
    </xf>
    <xf numFmtId="3" fontId="11" fillId="0" borderId="0" xfId="10" applyNumberFormat="1" applyFont="1" applyFill="1" applyBorder="1" applyAlignment="1" applyProtection="1">
      <alignment vertical="top" wrapText="1"/>
    </xf>
    <xf numFmtId="3" fontId="11" fillId="0" borderId="0" xfId="10" applyNumberFormat="1" applyFont="1" applyFill="1" applyBorder="1" applyAlignment="1" applyProtection="1">
      <alignment horizontal="right" vertical="top" wrapText="1"/>
    </xf>
    <xf numFmtId="3" fontId="11" fillId="0" borderId="3" xfId="10" applyNumberFormat="1" applyFont="1" applyFill="1" applyBorder="1" applyAlignment="1" applyProtection="1">
      <alignment horizontal="right" vertical="top" wrapText="1"/>
    </xf>
    <xf numFmtId="0" fontId="21" fillId="3" borderId="1" xfId="10" applyNumberFormat="1" applyFont="1" applyFill="1" applyBorder="1" applyAlignment="1" applyProtection="1">
      <alignment horizontal="left" vertical="top" wrapText="1"/>
    </xf>
    <xf numFmtId="3" fontId="21" fillId="3" borderId="0" xfId="10" applyNumberFormat="1" applyFont="1" applyFill="1" applyBorder="1" applyAlignment="1" applyProtection="1">
      <alignment vertical="top" wrapText="1"/>
    </xf>
    <xf numFmtId="3" fontId="21" fillId="3" borderId="0" xfId="10" applyNumberFormat="1" applyFont="1" applyFill="1" applyBorder="1" applyAlignment="1" applyProtection="1">
      <alignment horizontal="right" vertical="top" wrapText="1"/>
    </xf>
    <xf numFmtId="3" fontId="21" fillId="3" borderId="3" xfId="10" applyNumberFormat="1" applyFont="1" applyFill="1" applyBorder="1" applyAlignment="1" applyProtection="1">
      <alignment horizontal="right" vertical="top" wrapText="1"/>
    </xf>
    <xf numFmtId="0" fontId="11" fillId="5" borderId="1" xfId="10" applyNumberFormat="1" applyFont="1" applyFill="1" applyBorder="1" applyAlignment="1" applyProtection="1">
      <alignment horizontal="left" vertical="top" wrapText="1"/>
    </xf>
    <xf numFmtId="3" fontId="11" fillId="5" borderId="0" xfId="10" applyNumberFormat="1" applyFont="1" applyFill="1" applyBorder="1" applyAlignment="1" applyProtection="1">
      <alignment vertical="top" wrapText="1"/>
    </xf>
    <xf numFmtId="3" fontId="11" fillId="5" borderId="0" xfId="10" applyNumberFormat="1" applyFont="1" applyFill="1" applyBorder="1" applyAlignment="1" applyProtection="1">
      <alignment horizontal="right" vertical="top" wrapText="1"/>
    </xf>
    <xf numFmtId="3" fontId="11" fillId="5" borderId="3" xfId="10" applyNumberFormat="1" applyFont="1" applyFill="1" applyBorder="1" applyAlignment="1" applyProtection="1">
      <alignment horizontal="right" vertical="top" wrapText="1"/>
    </xf>
    <xf numFmtId="0" fontId="21" fillId="3" borderId="4" xfId="10" applyNumberFormat="1" applyFont="1" applyFill="1" applyBorder="1" applyAlignment="1" applyProtection="1">
      <alignment horizontal="left" vertical="top" wrapText="1"/>
    </xf>
    <xf numFmtId="3" fontId="21" fillId="3" borderId="2" xfId="10" applyNumberFormat="1" applyFont="1" applyFill="1" applyBorder="1" applyAlignment="1" applyProtection="1">
      <alignment vertical="top" wrapText="1"/>
    </xf>
    <xf numFmtId="0" fontId="11" fillId="0" borderId="0" xfId="10" applyNumberFormat="1" applyFont="1" applyFill="1" applyBorder="1" applyAlignment="1" applyProtection="1">
      <alignment horizontal="left" vertical="top" wrapText="1"/>
    </xf>
    <xf numFmtId="4" fontId="11" fillId="0" borderId="0" xfId="10" applyNumberFormat="1" applyFont="1" applyFill="1" applyBorder="1" applyAlignment="1" applyProtection="1">
      <alignment vertical="top" wrapText="1"/>
    </xf>
    <xf numFmtId="4" fontId="11" fillId="0" borderId="0" xfId="10" applyNumberFormat="1" applyFont="1" applyFill="1" applyBorder="1" applyAlignment="1" applyProtection="1">
      <alignment horizontal="right" vertical="top" wrapText="1"/>
    </xf>
    <xf numFmtId="0" fontId="21" fillId="0" borderId="0" xfId="10" applyNumberFormat="1" applyFont="1" applyFill="1" applyBorder="1" applyAlignment="1" applyProtection="1">
      <alignment vertical="center"/>
    </xf>
    <xf numFmtId="0" fontId="21" fillId="3" borderId="9" xfId="10" applyNumberFormat="1" applyFont="1" applyFill="1" applyBorder="1" applyAlignment="1" applyProtection="1">
      <alignment horizontal="center" vertical="center"/>
    </xf>
    <xf numFmtId="0" fontId="21" fillId="3" borderId="8" xfId="10" applyNumberFormat="1" applyFont="1" applyFill="1" applyBorder="1" applyAlignment="1" applyProtection="1">
      <alignment horizontal="center" vertical="center"/>
    </xf>
    <xf numFmtId="0" fontId="21" fillId="3" borderId="7" xfId="10" applyNumberFormat="1" applyFont="1" applyFill="1" applyBorder="1" applyAlignment="1" applyProtection="1">
      <alignment horizontal="center" vertical="center"/>
    </xf>
    <xf numFmtId="0" fontId="11" fillId="0" borderId="4" xfId="10" applyFont="1" applyBorder="1" applyAlignment="1">
      <alignment vertical="center"/>
    </xf>
    <xf numFmtId="4" fontId="11" fillId="0" borderId="2" xfId="10" applyNumberFormat="1" applyFont="1" applyBorder="1" applyAlignment="1">
      <alignment vertical="center"/>
    </xf>
    <xf numFmtId="0" fontId="25" fillId="0" borderId="2" xfId="10" applyFont="1" applyFill="1" applyBorder="1" applyAlignment="1">
      <alignment vertical="center"/>
    </xf>
    <xf numFmtId="0" fontId="25" fillId="0" borderId="2" xfId="10" applyFont="1" applyFill="1" applyBorder="1" applyAlignment="1">
      <alignment horizontal="center" vertical="center"/>
    </xf>
    <xf numFmtId="0" fontId="25" fillId="3" borderId="0" xfId="10" applyFont="1" applyFill="1" applyBorder="1" applyAlignment="1">
      <alignment vertical="center"/>
    </xf>
    <xf numFmtId="0" fontId="11" fillId="2" borderId="0" xfId="10" applyFont="1" applyFill="1" applyBorder="1" applyAlignment="1">
      <alignment vertical="center"/>
    </xf>
    <xf numFmtId="0" fontId="25" fillId="2" borderId="1" xfId="10" applyFont="1" applyFill="1" applyBorder="1" applyAlignment="1">
      <alignment vertical="center"/>
    </xf>
    <xf numFmtId="0" fontId="25" fillId="0" borderId="0" xfId="0" applyFont="1" applyAlignment="1">
      <alignment vertical="center"/>
    </xf>
    <xf numFmtId="0" fontId="10" fillId="2" borderId="0" xfId="10" applyFont="1" applyFill="1" applyBorder="1" applyAlignment="1">
      <alignment vertical="center" wrapText="1"/>
    </xf>
    <xf numFmtId="3" fontId="11" fillId="2" borderId="0" xfId="10" applyNumberFormat="1" applyFont="1" applyFill="1" applyBorder="1" applyAlignment="1" applyProtection="1">
      <alignment vertical="center"/>
      <protection locked="0"/>
    </xf>
    <xf numFmtId="0" fontId="10" fillId="5" borderId="0" xfId="10" applyFont="1" applyFill="1" applyBorder="1" applyAlignment="1">
      <alignment vertical="center" wrapText="1"/>
    </xf>
    <xf numFmtId="3" fontId="11" fillId="5" borderId="0" xfId="10" applyNumberFormat="1" applyFont="1" applyFill="1" applyBorder="1" applyAlignment="1" applyProtection="1">
      <alignment vertical="center"/>
      <protection locked="0"/>
    </xf>
    <xf numFmtId="3" fontId="11" fillId="0" borderId="0" xfId="10" applyNumberFormat="1" applyFont="1" applyFill="1" applyBorder="1" applyAlignment="1" applyProtection="1">
      <alignment vertical="center"/>
      <protection locked="0"/>
    </xf>
    <xf numFmtId="0" fontId="22" fillId="2" borderId="0" xfId="10" applyFont="1" applyFill="1" applyBorder="1" applyAlignment="1">
      <alignment horizontal="left" vertical="center" wrapText="1"/>
    </xf>
    <xf numFmtId="0" fontId="22" fillId="2" borderId="0" xfId="10" applyFont="1" applyFill="1" applyBorder="1" applyAlignment="1">
      <alignment vertical="center" wrapText="1"/>
    </xf>
    <xf numFmtId="0" fontId="10" fillId="5" borderId="0" xfId="10" applyFont="1" applyFill="1" applyBorder="1" applyAlignment="1">
      <alignment horizontal="left" vertical="center" wrapText="1"/>
    </xf>
    <xf numFmtId="0" fontId="10" fillId="2" borderId="0" xfId="10" applyFont="1" applyFill="1" applyBorder="1" applyAlignment="1">
      <alignment horizontal="left" vertical="center"/>
    </xf>
    <xf numFmtId="0" fontId="25" fillId="2" borderId="1" xfId="10" applyFont="1" applyFill="1" applyBorder="1" applyAlignment="1">
      <alignment horizontal="left" vertical="center" wrapText="1"/>
    </xf>
    <xf numFmtId="3" fontId="21" fillId="3" borderId="0" xfId="10" applyNumberFormat="1" applyFont="1" applyFill="1" applyBorder="1" applyAlignment="1">
      <alignment horizontal="right" vertical="center" wrapText="1"/>
    </xf>
    <xf numFmtId="0" fontId="22" fillId="2" borderId="1" xfId="10" applyFont="1" applyFill="1" applyBorder="1" applyAlignment="1">
      <alignment horizontal="left" vertical="center" wrapText="1"/>
    </xf>
    <xf numFmtId="3" fontId="10" fillId="2" borderId="0" xfId="10" applyNumberFormat="1" applyFont="1" applyFill="1" applyBorder="1" applyAlignment="1">
      <alignment horizontal="right" vertical="center" wrapText="1"/>
    </xf>
    <xf numFmtId="3" fontId="25" fillId="3" borderId="0" xfId="10" applyNumberFormat="1" applyFont="1" applyFill="1" applyBorder="1" applyAlignment="1">
      <alignment vertical="center"/>
    </xf>
    <xf numFmtId="0" fontId="22" fillId="5" borderId="0" xfId="10" applyFont="1" applyFill="1" applyBorder="1" applyAlignment="1">
      <alignment vertical="center" wrapText="1"/>
    </xf>
    <xf numFmtId="0" fontId="11" fillId="2" borderId="0" xfId="10" applyFont="1" applyFill="1" applyBorder="1" applyAlignment="1">
      <alignment vertical="center" wrapText="1"/>
    </xf>
    <xf numFmtId="0" fontId="22" fillId="2" borderId="1" xfId="10" applyFont="1" applyFill="1" applyBorder="1" applyAlignment="1">
      <alignment vertical="center" wrapText="1"/>
    </xf>
    <xf numFmtId="0" fontId="11" fillId="5" borderId="0" xfId="10" applyFont="1" applyFill="1" applyBorder="1" applyAlignment="1">
      <alignment vertical="center" wrapText="1"/>
    </xf>
    <xf numFmtId="3" fontId="21" fillId="3" borderId="0" xfId="10" applyNumberFormat="1" applyFont="1" applyFill="1" applyBorder="1" applyAlignment="1" applyProtection="1">
      <alignment horizontal="right" vertical="center" wrapText="1"/>
      <protection locked="0"/>
    </xf>
    <xf numFmtId="0" fontId="22" fillId="2" borderId="4" xfId="10" applyFont="1" applyFill="1" applyBorder="1" applyAlignment="1">
      <alignment horizontal="left" vertical="center" wrapText="1"/>
    </xf>
    <xf numFmtId="0" fontId="10" fillId="2" borderId="2" xfId="10" applyFont="1" applyFill="1" applyBorder="1" applyAlignment="1">
      <alignment horizontal="left" vertical="center"/>
    </xf>
    <xf numFmtId="3" fontId="10" fillId="2" borderId="2" xfId="10" applyNumberFormat="1" applyFont="1" applyFill="1" applyBorder="1" applyAlignment="1">
      <alignment horizontal="right" vertical="center" wrapText="1"/>
    </xf>
    <xf numFmtId="0" fontId="21" fillId="3" borderId="6" xfId="10" applyFont="1" applyFill="1" applyBorder="1" applyAlignment="1">
      <alignment horizontal="center" vertical="center" wrapText="1"/>
    </xf>
    <xf numFmtId="0" fontId="21" fillId="3" borderId="9" xfId="10" applyFont="1" applyFill="1" applyBorder="1" applyAlignment="1">
      <alignment horizontal="center" vertical="center" wrapText="1"/>
    </xf>
    <xf numFmtId="0" fontId="21" fillId="0" borderId="13" xfId="10" applyFont="1" applyFill="1" applyBorder="1" applyAlignment="1">
      <alignment horizontal="center" vertical="center" wrapText="1"/>
    </xf>
    <xf numFmtId="0" fontId="21" fillId="3" borderId="13" xfId="10" applyNumberFormat="1" applyFont="1" applyFill="1" applyBorder="1" applyAlignment="1" applyProtection="1">
      <alignment horizontal="left" vertical="center" wrapText="1"/>
    </xf>
    <xf numFmtId="0" fontId="11" fillId="0" borderId="1" xfId="10" applyFont="1" applyFill="1" applyBorder="1" applyAlignment="1">
      <alignment vertical="center"/>
    </xf>
    <xf numFmtId="3" fontId="11" fillId="0" borderId="0" xfId="10" applyNumberFormat="1" applyFont="1" applyFill="1" applyBorder="1" applyAlignment="1" applyProtection="1">
      <alignment vertical="center"/>
    </xf>
    <xf numFmtId="3" fontId="25" fillId="3" borderId="0" xfId="10" applyNumberFormat="1" applyFont="1" applyFill="1" applyBorder="1" applyAlignment="1" applyProtection="1">
      <alignment vertical="center"/>
    </xf>
    <xf numFmtId="0" fontId="25" fillId="0" borderId="1" xfId="10" applyFont="1" applyFill="1" applyBorder="1" applyAlignment="1">
      <alignment vertical="center"/>
    </xf>
    <xf numFmtId="0" fontId="11" fillId="0" borderId="4" xfId="10" applyNumberFormat="1" applyFont="1" applyFill="1" applyBorder="1" applyAlignment="1" applyProtection="1">
      <alignment horizontal="left" vertical="center" wrapText="1"/>
    </xf>
    <xf numFmtId="3" fontId="11" fillId="0" borderId="2" xfId="10" applyNumberFormat="1" applyFont="1" applyFill="1" applyBorder="1" applyAlignment="1" applyProtection="1">
      <alignment vertical="center"/>
    </xf>
    <xf numFmtId="0" fontId="36" fillId="0" borderId="0" xfId="10" applyNumberFormat="1" applyFont="1" applyFill="1" applyBorder="1" applyAlignment="1" applyProtection="1">
      <alignment vertical="center"/>
    </xf>
    <xf numFmtId="0" fontId="37" fillId="0" borderId="0" xfId="10" applyNumberFormat="1" applyFont="1" applyFill="1" applyBorder="1" applyAlignment="1" applyProtection="1">
      <alignment horizontal="left" vertical="center" wrapText="1"/>
    </xf>
    <xf numFmtId="165" fontId="11" fillId="2" borderId="0" xfId="1" applyFont="1" applyFill="1" applyBorder="1" applyProtection="1"/>
    <xf numFmtId="0" fontId="21" fillId="3" borderId="9" xfId="10" applyFont="1" applyFill="1" applyBorder="1" applyAlignment="1" applyProtection="1">
      <alignment horizontal="center" vertical="center" wrapText="1"/>
    </xf>
    <xf numFmtId="0" fontId="21" fillId="3" borderId="8" xfId="1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10" fillId="2" borderId="1" xfId="1" applyNumberFormat="1" applyFont="1" applyFill="1" applyBorder="1" applyAlignment="1" applyProtection="1">
      <alignment vertical="center"/>
    </xf>
    <xf numFmtId="0" fontId="21" fillId="2" borderId="1" xfId="1" applyNumberFormat="1" applyFont="1" applyFill="1" applyBorder="1" applyAlignment="1" applyProtection="1">
      <alignment vertical="center"/>
    </xf>
    <xf numFmtId="0" fontId="21" fillId="3" borderId="0" xfId="1" applyNumberFormat="1" applyFont="1" applyFill="1" applyBorder="1" applyAlignment="1" applyProtection="1">
      <alignment vertical="top"/>
    </xf>
    <xf numFmtId="0" fontId="35" fillId="2" borderId="1" xfId="0" applyFont="1" applyFill="1" applyBorder="1" applyAlignment="1" applyProtection="1"/>
    <xf numFmtId="0" fontId="10" fillId="2" borderId="0" xfId="0" applyFont="1" applyFill="1" applyBorder="1" applyAlignment="1" applyProtection="1">
      <alignment vertical="top"/>
    </xf>
    <xf numFmtId="0" fontId="21" fillId="2" borderId="1" xfId="0" applyFont="1" applyFill="1" applyBorder="1" applyAlignment="1" applyProtection="1"/>
    <xf numFmtId="3" fontId="21" fillId="3" borderId="0" xfId="0" applyNumberFormat="1" applyFont="1" applyFill="1" applyBorder="1" applyAlignment="1" applyProtection="1">
      <alignment horizontal="center" vertical="top"/>
      <protection locked="0"/>
    </xf>
    <xf numFmtId="3" fontId="21" fillId="3" borderId="0" xfId="0" applyNumberFormat="1" applyFont="1" applyFill="1" applyBorder="1" applyAlignment="1" applyProtection="1">
      <alignment horizontal="right" vertical="top"/>
    </xf>
    <xf numFmtId="0" fontId="22" fillId="2" borderId="1" xfId="0" applyFont="1" applyFill="1" applyBorder="1" applyAlignment="1" applyProtection="1"/>
    <xf numFmtId="0" fontId="38" fillId="2" borderId="0" xfId="0" applyFont="1" applyFill="1" applyBorder="1" applyAlignment="1" applyProtection="1">
      <alignment vertical="top"/>
    </xf>
    <xf numFmtId="3" fontId="11" fillId="2" borderId="0" xfId="0" applyNumberFormat="1" applyFont="1" applyFill="1" applyBorder="1" applyAlignment="1" applyProtection="1">
      <alignment horizontal="center" vertical="top"/>
      <protection locked="0"/>
    </xf>
    <xf numFmtId="3" fontId="11" fillId="2" borderId="0" xfId="0" applyNumberFormat="1" applyFont="1" applyFill="1" applyBorder="1" applyAlignment="1" applyProtection="1">
      <alignment horizontal="right" vertical="top"/>
      <protection locked="0"/>
    </xf>
    <xf numFmtId="0" fontId="38" fillId="4" borderId="0" xfId="0" applyFont="1" applyFill="1" applyBorder="1" applyAlignment="1" applyProtection="1">
      <alignment vertical="top"/>
    </xf>
    <xf numFmtId="0" fontId="10" fillId="4" borderId="0" xfId="0" applyFont="1" applyFill="1" applyBorder="1" applyAlignment="1" applyProtection="1">
      <alignment vertical="top"/>
    </xf>
    <xf numFmtId="3" fontId="11" fillId="4" borderId="0" xfId="0" applyNumberFormat="1" applyFont="1" applyFill="1" applyBorder="1" applyAlignment="1" applyProtection="1">
      <alignment horizontal="center" vertical="top"/>
      <protection locked="0"/>
    </xf>
    <xf numFmtId="3" fontId="11" fillId="4" borderId="0" xfId="0" applyNumberFormat="1" applyFont="1" applyFill="1" applyBorder="1" applyAlignment="1" applyProtection="1">
      <alignment horizontal="right" vertical="top"/>
      <protection locked="0"/>
    </xf>
    <xf numFmtId="0" fontId="10" fillId="2" borderId="0" xfId="0" applyFont="1" applyFill="1" applyBorder="1" applyAlignment="1" applyProtection="1">
      <alignment horizontal="center" vertical="top"/>
      <protection locked="0"/>
    </xf>
    <xf numFmtId="0" fontId="10" fillId="2" borderId="0" xfId="0" applyFont="1" applyFill="1" applyBorder="1" applyAlignment="1" applyProtection="1">
      <alignment horizontal="right" vertical="top"/>
      <protection locked="0"/>
    </xf>
    <xf numFmtId="0" fontId="22" fillId="4" borderId="0" xfId="0" applyFont="1" applyFill="1" applyBorder="1" applyAlignment="1" applyProtection="1">
      <alignment vertical="top"/>
    </xf>
    <xf numFmtId="0" fontId="11" fillId="4" borderId="0" xfId="0" applyNumberFormat="1" applyFont="1" applyFill="1" applyBorder="1" applyAlignment="1" applyProtection="1">
      <alignment horizontal="right" vertical="top"/>
      <protection locked="0"/>
    </xf>
    <xf numFmtId="0" fontId="10" fillId="2" borderId="0" xfId="0" applyFont="1" applyFill="1" applyBorder="1" applyAlignment="1" applyProtection="1">
      <alignment horizontal="right" vertical="top"/>
    </xf>
    <xf numFmtId="0" fontId="32" fillId="2" borderId="1" xfId="0" applyFont="1" applyFill="1" applyBorder="1" applyAlignment="1" applyProtection="1"/>
    <xf numFmtId="3" fontId="32" fillId="3" borderId="0" xfId="0" applyNumberFormat="1"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right" vertical="top"/>
    </xf>
    <xf numFmtId="0" fontId="22" fillId="4" borderId="0" xfId="0" applyFont="1" applyFill="1" applyBorder="1" applyAlignment="1" applyProtection="1">
      <alignment horizontal="center" vertical="top"/>
      <protection locked="0"/>
    </xf>
    <xf numFmtId="0" fontId="22" fillId="2" borderId="0" xfId="0" applyFont="1" applyFill="1" applyBorder="1" applyAlignment="1" applyProtection="1">
      <alignment vertical="top"/>
    </xf>
    <xf numFmtId="0" fontId="22" fillId="2" borderId="0" xfId="0"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center" vertical="top"/>
    </xf>
    <xf numFmtId="0" fontId="25" fillId="2" borderId="1" xfId="0" applyFont="1" applyFill="1" applyBorder="1" applyAlignment="1" applyProtection="1"/>
    <xf numFmtId="3" fontId="25" fillId="3" borderId="0" xfId="0" applyNumberFormat="1" applyFont="1" applyFill="1" applyBorder="1" applyAlignment="1" applyProtection="1">
      <alignment horizontal="center" vertical="top"/>
      <protection locked="0"/>
    </xf>
    <xf numFmtId="3" fontId="32" fillId="3" borderId="0" xfId="0" applyNumberFormat="1" applyFont="1" applyFill="1" applyBorder="1" applyAlignment="1" applyProtection="1">
      <alignment horizontal="right" vertical="top"/>
      <protection locked="0"/>
    </xf>
    <xf numFmtId="0" fontId="32" fillId="2" borderId="4" xfId="0" applyFont="1" applyFill="1" applyBorder="1" applyAlignment="1" applyProtection="1"/>
    <xf numFmtId="3" fontId="32" fillId="3" borderId="2" xfId="0" applyNumberFormat="1" applyFont="1" applyFill="1" applyBorder="1" applyAlignment="1" applyProtection="1">
      <alignment horizontal="center" vertical="top"/>
    </xf>
    <xf numFmtId="3" fontId="32" fillId="3" borderId="2" xfId="0" applyNumberFormat="1" applyFont="1" applyFill="1" applyBorder="1" applyAlignment="1" applyProtection="1">
      <alignment horizontal="right" vertical="top"/>
    </xf>
    <xf numFmtId="0" fontId="22" fillId="0" borderId="0" xfId="0" applyFont="1"/>
    <xf numFmtId="0" fontId="35" fillId="2" borderId="0" xfId="18" applyFont="1" applyFill="1" applyAlignment="1">
      <alignment vertical="center"/>
    </xf>
    <xf numFmtId="0" fontId="22" fillId="2" borderId="0" xfId="0" applyFont="1" applyFill="1" applyAlignment="1">
      <alignment vertical="center"/>
    </xf>
    <xf numFmtId="0" fontId="35" fillId="2" borderId="0" xfId="18" applyFont="1" applyFill="1" applyAlignment="1">
      <alignment horizontal="center" vertical="center"/>
    </xf>
    <xf numFmtId="37" fontId="21" fillId="3" borderId="6" xfId="20" applyNumberFormat="1" applyFont="1" applyFill="1" applyBorder="1" applyAlignment="1" applyProtection="1">
      <alignment horizontal="center" vertical="center"/>
    </xf>
    <xf numFmtId="3" fontId="34" fillId="5" borderId="3" xfId="31" applyNumberFormat="1" applyFont="1" applyFill="1" applyBorder="1" applyAlignment="1" applyProtection="1">
      <alignment horizontal="right" vertical="center"/>
      <protection locked="0"/>
    </xf>
    <xf numFmtId="3" fontId="34" fillId="5" borderId="3" xfId="31" applyNumberFormat="1" applyFont="1" applyFill="1" applyBorder="1" applyAlignment="1" applyProtection="1">
      <alignment horizontal="right" vertical="center"/>
    </xf>
    <xf numFmtId="3" fontId="34" fillId="2" borderId="3" xfId="31" applyNumberFormat="1" applyFont="1" applyFill="1" applyBorder="1" applyAlignment="1" applyProtection="1">
      <alignment horizontal="right" vertical="center"/>
      <protection locked="0"/>
    </xf>
    <xf numFmtId="3" fontId="34" fillId="2" borderId="3" xfId="31" applyNumberFormat="1" applyFont="1" applyFill="1" applyBorder="1" applyAlignment="1" applyProtection="1">
      <alignment horizontal="right" vertical="center"/>
    </xf>
    <xf numFmtId="0" fontId="34" fillId="2" borderId="4" xfId="18" applyFont="1" applyFill="1" applyBorder="1" applyAlignment="1">
      <alignment horizontal="center" vertical="center"/>
    </xf>
    <xf numFmtId="0" fontId="34" fillId="2" borderId="2" xfId="18" applyFont="1" applyFill="1" applyBorder="1" applyAlignment="1">
      <alignment horizontal="center" vertical="center"/>
    </xf>
    <xf numFmtId="0" fontId="34" fillId="2" borderId="5" xfId="18" applyFont="1" applyFill="1" applyBorder="1" applyAlignment="1">
      <alignment vertical="center" wrapText="1"/>
    </xf>
    <xf numFmtId="0" fontId="21" fillId="3" borderId="9" xfId="18" applyFont="1" applyFill="1" applyBorder="1" applyAlignment="1">
      <alignment horizontal="centerContinuous" vertical="center"/>
    </xf>
    <xf numFmtId="0" fontId="21" fillId="3" borderId="8" xfId="18" applyFont="1" applyFill="1" applyBorder="1" applyAlignment="1">
      <alignment horizontal="centerContinuous" vertical="center"/>
    </xf>
    <xf numFmtId="0" fontId="21" fillId="3" borderId="7" xfId="18" applyFont="1" applyFill="1" applyBorder="1" applyAlignment="1">
      <alignment horizontal="left" vertical="center" wrapText="1"/>
    </xf>
    <xf numFmtId="0" fontId="34" fillId="2" borderId="1" xfId="18" applyFont="1" applyFill="1" applyBorder="1" applyAlignment="1">
      <alignment horizontal="center" vertical="center"/>
    </xf>
    <xf numFmtId="3" fontId="39" fillId="2" borderId="11" xfId="0" applyNumberFormat="1" applyFont="1" applyFill="1" applyBorder="1" applyAlignment="1" applyProtection="1">
      <alignment horizontal="right" vertical="center" wrapText="1"/>
      <protection locked="0"/>
    </xf>
    <xf numFmtId="3" fontId="39" fillId="2" borderId="11" xfId="0" applyNumberFormat="1" applyFont="1" applyFill="1" applyBorder="1" applyAlignment="1">
      <alignment horizontal="right" vertical="center" wrapText="1"/>
    </xf>
    <xf numFmtId="0" fontId="34" fillId="5" borderId="1" xfId="18" applyFont="1" applyFill="1" applyBorder="1" applyAlignment="1">
      <alignment horizontal="center" vertical="center"/>
    </xf>
    <xf numFmtId="0" fontId="39" fillId="5" borderId="0" xfId="0" applyFont="1" applyFill="1" applyBorder="1" applyAlignment="1">
      <alignment horizontal="left" vertical="center"/>
    </xf>
    <xf numFmtId="3" fontId="39" fillId="5" borderId="11" xfId="0" applyNumberFormat="1" applyFont="1" applyFill="1" applyBorder="1" applyAlignment="1" applyProtection="1">
      <alignment horizontal="right" vertical="center" wrapText="1"/>
      <protection locked="0"/>
    </xf>
    <xf numFmtId="3" fontId="39" fillId="5" borderId="11" xfId="0" applyNumberFormat="1" applyFont="1" applyFill="1" applyBorder="1" applyAlignment="1">
      <alignment horizontal="right" vertical="center" wrapText="1"/>
    </xf>
    <xf numFmtId="0" fontId="22" fillId="0" borderId="0" xfId="0" applyFont="1" applyBorder="1" applyAlignment="1">
      <alignment vertical="center"/>
    </xf>
    <xf numFmtId="0" fontId="39" fillId="2" borderId="3" xfId="0" applyFont="1" applyFill="1" applyBorder="1" applyAlignment="1">
      <alignment vertical="center" wrapText="1"/>
    </xf>
    <xf numFmtId="0" fontId="42" fillId="2" borderId="1" xfId="18" applyFont="1" applyFill="1" applyBorder="1" applyAlignment="1">
      <alignment horizontal="left" vertical="center"/>
    </xf>
    <xf numFmtId="0" fontId="42" fillId="5" borderId="1" xfId="18" applyFont="1" applyFill="1" applyBorder="1" applyAlignment="1">
      <alignment horizontal="left" vertical="center"/>
    </xf>
    <xf numFmtId="0" fontId="42" fillId="2" borderId="1" xfId="18" applyFont="1" applyFill="1" applyBorder="1" applyAlignment="1">
      <alignment horizontal="center" vertical="center"/>
    </xf>
    <xf numFmtId="0" fontId="35" fillId="0" borderId="0" xfId="0" applyFont="1" applyBorder="1" applyAlignment="1">
      <alignment vertical="center"/>
    </xf>
    <xf numFmtId="0" fontId="35" fillId="0" borderId="3" xfId="0" applyFont="1" applyBorder="1" applyAlignment="1">
      <alignment vertical="center"/>
    </xf>
    <xf numFmtId="3" fontId="42" fillId="2" borderId="11" xfId="31" applyNumberFormat="1" applyFont="1" applyFill="1" applyBorder="1" applyAlignment="1">
      <alignment horizontal="right" vertical="center"/>
    </xf>
    <xf numFmtId="0" fontId="21" fillId="3" borderId="1" xfId="18" applyFont="1" applyFill="1" applyBorder="1" applyAlignment="1">
      <alignment horizontal="left" vertical="center"/>
    </xf>
    <xf numFmtId="0" fontId="25" fillId="3" borderId="0" xfId="18" applyFont="1" applyFill="1" applyBorder="1" applyAlignment="1">
      <alignment horizontal="center" vertical="center"/>
    </xf>
    <xf numFmtId="0" fontId="25" fillId="3" borderId="3" xfId="0" applyFont="1" applyFill="1" applyBorder="1" applyAlignment="1">
      <alignment vertical="center" wrapText="1"/>
    </xf>
    <xf numFmtId="3" fontId="21" fillId="3" borderId="11" xfId="31" applyNumberFormat="1" applyFont="1" applyFill="1" applyBorder="1" applyAlignment="1">
      <alignment horizontal="right" vertical="center"/>
    </xf>
    <xf numFmtId="0" fontId="22" fillId="2" borderId="0" xfId="0" applyFont="1" applyFill="1"/>
    <xf numFmtId="37" fontId="21" fillId="3" borderId="6" xfId="20" applyNumberFormat="1" applyFont="1" applyFill="1" applyBorder="1" applyAlignment="1" applyProtection="1">
      <alignment horizontal="center" wrapText="1"/>
    </xf>
    <xf numFmtId="37" fontId="21" fillId="3" borderId="6" xfId="20" applyNumberFormat="1" applyFont="1" applyFill="1" applyBorder="1" applyAlignment="1" applyProtection="1">
      <alignment horizontal="center"/>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11" xfId="0" applyFont="1" applyFill="1" applyBorder="1" applyAlignment="1">
      <alignment horizontal="justify" vertical="center" wrapText="1"/>
    </xf>
    <xf numFmtId="0" fontId="22" fillId="0" borderId="11" xfId="0" applyFont="1" applyFill="1" applyBorder="1" applyAlignment="1">
      <alignment horizontal="justify" vertical="center" wrapText="1"/>
    </xf>
    <xf numFmtId="3" fontId="39" fillId="2" borderId="11" xfId="0" applyNumberFormat="1" applyFont="1" applyFill="1" applyBorder="1" applyAlignment="1" applyProtection="1">
      <alignment vertical="center" wrapText="1"/>
      <protection locked="0"/>
    </xf>
    <xf numFmtId="3" fontId="39" fillId="2" borderId="11" xfId="0" applyNumberFormat="1" applyFont="1" applyFill="1" applyBorder="1" applyAlignment="1" applyProtection="1">
      <alignment vertical="center" wrapText="1"/>
    </xf>
    <xf numFmtId="3" fontId="39" fillId="0" borderId="11" xfId="0" applyNumberFormat="1" applyFont="1" applyFill="1" applyBorder="1" applyAlignment="1" applyProtection="1">
      <alignment vertical="center" wrapText="1"/>
      <protection locked="0"/>
    </xf>
    <xf numFmtId="0" fontId="22" fillId="2" borderId="1" xfId="0" applyFont="1" applyFill="1" applyBorder="1" applyAlignment="1">
      <alignment horizontal="justify" vertical="top" wrapText="1"/>
    </xf>
    <xf numFmtId="0" fontId="22" fillId="2" borderId="3" xfId="0" applyFont="1" applyFill="1" applyBorder="1" applyAlignment="1" applyProtection="1">
      <alignment horizontal="justify" vertical="top" wrapText="1"/>
      <protection locked="0"/>
    </xf>
    <xf numFmtId="166" fontId="39" fillId="2" borderId="11" xfId="0" applyNumberFormat="1" applyFont="1" applyFill="1" applyBorder="1" applyAlignment="1" applyProtection="1">
      <alignment vertical="center" wrapText="1"/>
      <protection locked="0"/>
    </xf>
    <xf numFmtId="1" fontId="39" fillId="2" borderId="11" xfId="0" applyNumberFormat="1" applyFont="1" applyFill="1" applyBorder="1" applyAlignment="1" applyProtection="1">
      <alignment vertical="center" wrapText="1"/>
    </xf>
    <xf numFmtId="166" fontId="39" fillId="0" borderId="11" xfId="0" applyNumberFormat="1" applyFont="1" applyFill="1" applyBorder="1" applyAlignment="1" applyProtection="1">
      <alignment vertical="center" wrapText="1"/>
      <protection locked="0"/>
    </xf>
    <xf numFmtId="0" fontId="22" fillId="2" borderId="4" xfId="0" applyFont="1" applyFill="1" applyBorder="1" applyAlignment="1">
      <alignment horizontal="justify" vertical="top" wrapText="1"/>
    </xf>
    <xf numFmtId="0" fontId="22" fillId="2" borderId="5" xfId="0" applyFont="1" applyFill="1" applyBorder="1" applyAlignment="1">
      <alignment horizontal="justify" vertical="top" wrapText="1"/>
    </xf>
    <xf numFmtId="0" fontId="22" fillId="2" borderId="12" xfId="0" applyFont="1" applyFill="1" applyBorder="1" applyAlignment="1">
      <alignment horizontal="justify" vertical="top" wrapText="1"/>
    </xf>
    <xf numFmtId="1" fontId="22" fillId="2" borderId="12" xfId="0" applyNumberFormat="1" applyFont="1" applyFill="1" applyBorder="1" applyAlignment="1">
      <alignment horizontal="justify" vertical="top" wrapText="1"/>
    </xf>
    <xf numFmtId="0" fontId="22" fillId="0" borderId="12" xfId="0" applyFont="1" applyFill="1" applyBorder="1" applyAlignment="1">
      <alignment horizontal="justify" vertical="top" wrapText="1"/>
    </xf>
    <xf numFmtId="0" fontId="21" fillId="3" borderId="4" xfId="0" applyFont="1" applyFill="1" applyBorder="1" applyAlignment="1">
      <alignment horizontal="justify" vertical="top" wrapText="1"/>
    </xf>
    <xf numFmtId="0" fontId="21" fillId="3" borderId="5" xfId="0" applyFont="1" applyFill="1" applyBorder="1" applyAlignment="1">
      <alignment horizontal="justify" vertical="top" wrapText="1"/>
    </xf>
    <xf numFmtId="3" fontId="21" fillId="3" borderId="6" xfId="0" applyNumberFormat="1" applyFont="1" applyFill="1" applyBorder="1" applyAlignment="1">
      <alignment vertical="center" wrapText="1"/>
    </xf>
    <xf numFmtId="0" fontId="11" fillId="0" borderId="0" xfId="0" applyFont="1" applyFill="1"/>
    <xf numFmtId="3" fontId="11" fillId="0" borderId="0" xfId="0" applyNumberFormat="1" applyFont="1" applyFill="1"/>
    <xf numFmtId="3" fontId="11" fillId="0" borderId="0" xfId="0" applyNumberFormat="1" applyFont="1"/>
    <xf numFmtId="0" fontId="24" fillId="2" borderId="0" xfId="0" applyFont="1" applyFill="1"/>
    <xf numFmtId="164" fontId="21" fillId="3" borderId="7" xfId="20" applyNumberFormat="1" applyFont="1" applyFill="1" applyBorder="1" applyAlignment="1" applyProtection="1">
      <alignment horizontal="center" vertical="center" wrapText="1"/>
    </xf>
    <xf numFmtId="0" fontId="22" fillId="2" borderId="13" xfId="0" applyFont="1" applyFill="1" applyBorder="1" applyAlignment="1">
      <alignment horizontal="justify" vertical="center" wrapText="1"/>
    </xf>
    <xf numFmtId="0" fontId="22" fillId="2" borderId="14" xfId="0" applyFont="1" applyFill="1" applyBorder="1" applyAlignment="1">
      <alignment horizontal="justify" vertical="center" wrapText="1"/>
    </xf>
    <xf numFmtId="3" fontId="22" fillId="2" borderId="10" xfId="0" applyNumberFormat="1" applyFont="1" applyFill="1" applyBorder="1" applyAlignment="1">
      <alignment horizontal="right" vertical="center" wrapText="1"/>
    </xf>
    <xf numFmtId="3" fontId="22" fillId="0" borderId="10" xfId="0" applyNumberFormat="1" applyFont="1" applyFill="1" applyBorder="1" applyAlignment="1">
      <alignment horizontal="right" vertical="center" wrapText="1"/>
    </xf>
    <xf numFmtId="0" fontId="35" fillId="2" borderId="4" xfId="0" applyFont="1" applyFill="1" applyBorder="1" applyAlignment="1">
      <alignment horizontal="justify" vertical="center" wrapText="1"/>
    </xf>
    <xf numFmtId="0" fontId="35" fillId="2" borderId="5" xfId="0" applyFont="1" applyFill="1" applyBorder="1" applyAlignment="1">
      <alignment horizontal="justify" vertical="center" wrapText="1"/>
    </xf>
    <xf numFmtId="0" fontId="21" fillId="3" borderId="4" xfId="0" applyFont="1" applyFill="1" applyBorder="1" applyAlignment="1">
      <alignment horizontal="justify" vertical="center" wrapText="1"/>
    </xf>
    <xf numFmtId="0" fontId="21" fillId="3" borderId="5" xfId="0" applyFont="1" applyFill="1" applyBorder="1" applyAlignment="1">
      <alignment horizontal="justify" vertical="center" wrapText="1"/>
    </xf>
    <xf numFmtId="3" fontId="22" fillId="2" borderId="0" xfId="0" applyNumberFormat="1" applyFont="1" applyFill="1"/>
    <xf numFmtId="37" fontId="21" fillId="0" borderId="1" xfId="20" applyNumberFormat="1" applyFont="1" applyFill="1" applyBorder="1" applyAlignment="1" applyProtection="1">
      <alignment horizontal="center" vertical="center"/>
    </xf>
    <xf numFmtId="37" fontId="21" fillId="0" borderId="0" xfId="20" applyNumberFormat="1" applyFont="1" applyFill="1" applyBorder="1" applyAlignment="1" applyProtection="1">
      <alignment horizontal="center" vertical="center"/>
    </xf>
    <xf numFmtId="37" fontId="21" fillId="0" borderId="11" xfId="20" applyNumberFormat="1" applyFont="1" applyFill="1" applyBorder="1" applyAlignment="1" applyProtection="1">
      <alignment horizontal="center"/>
    </xf>
    <xf numFmtId="0" fontId="39" fillId="0" borderId="1" xfId="0" applyFont="1" applyFill="1" applyBorder="1" applyAlignment="1">
      <alignment horizontal="center" vertical="center" wrapText="1"/>
    </xf>
    <xf numFmtId="0" fontId="39" fillId="2" borderId="0" xfId="0" applyFont="1" applyFill="1" applyBorder="1" applyAlignment="1">
      <alignment vertical="center"/>
    </xf>
    <xf numFmtId="0" fontId="39" fillId="5" borderId="1" xfId="0" applyFont="1" applyFill="1" applyBorder="1" applyAlignment="1">
      <alignment horizontal="center" vertical="center" wrapText="1"/>
    </xf>
    <xf numFmtId="0" fontId="39" fillId="5" borderId="0" xfId="0" applyFont="1" applyFill="1" applyBorder="1" applyAlignment="1">
      <alignment vertical="center"/>
    </xf>
    <xf numFmtId="0" fontId="39" fillId="2"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Border="1" applyAlignment="1">
      <alignment vertical="center"/>
    </xf>
    <xf numFmtId="0" fontId="39" fillId="0" borderId="4" xfId="0" applyFont="1" applyBorder="1" applyAlignment="1">
      <alignment horizontal="center" vertical="center" wrapText="1"/>
    </xf>
    <xf numFmtId="0" fontId="39" fillId="0" borderId="2" xfId="0" applyFont="1" applyBorder="1" applyAlignment="1">
      <alignment vertical="center"/>
    </xf>
    <xf numFmtId="0" fontId="21" fillId="3" borderId="9" xfId="0" applyFont="1" applyFill="1" applyBorder="1" applyAlignment="1">
      <alignment horizontal="justify" vertical="center" wrapText="1"/>
    </xf>
    <xf numFmtId="0" fontId="21" fillId="3" borderId="7" xfId="0" applyFont="1" applyFill="1" applyBorder="1" applyAlignment="1">
      <alignment horizontal="justify" vertical="center" wrapText="1"/>
    </xf>
    <xf numFmtId="0" fontId="25" fillId="2" borderId="0" xfId="0" applyFont="1" applyFill="1"/>
    <xf numFmtId="0" fontId="22" fillId="2" borderId="0" xfId="29" applyFont="1" applyFill="1" applyBorder="1"/>
    <xf numFmtId="0" fontId="11" fillId="0" borderId="0" xfId="10" applyNumberFormat="1" applyFont="1" applyFill="1" applyBorder="1" applyAlignment="1" applyProtection="1">
      <alignment horizontal="left" vertical="top"/>
    </xf>
    <xf numFmtId="0" fontId="45" fillId="0" borderId="0" xfId="10" applyNumberFormat="1" applyFont="1" applyFill="1" applyBorder="1" applyAlignment="1" applyProtection="1">
      <alignment vertical="center"/>
    </xf>
    <xf numFmtId="4" fontId="21" fillId="3" borderId="0" xfId="0" applyNumberFormat="1" applyFont="1" applyFill="1" applyBorder="1" applyAlignment="1">
      <alignment vertical="center"/>
    </xf>
    <xf numFmtId="3" fontId="11" fillId="0" borderId="0" xfId="0" applyNumberFormat="1" applyFont="1" applyFill="1" applyBorder="1" applyAlignment="1" applyProtection="1">
      <alignment horizontal="left" vertical="center" wrapText="1"/>
    </xf>
    <xf numFmtId="3" fontId="11" fillId="0" borderId="0" xfId="0" applyNumberFormat="1" applyFont="1" applyFill="1" applyBorder="1" applyAlignment="1" applyProtection="1">
      <alignment vertical="center" wrapText="1"/>
    </xf>
    <xf numFmtId="3" fontId="11" fillId="2" borderId="0" xfId="10" applyNumberFormat="1" applyFont="1" applyFill="1" applyBorder="1" applyAlignment="1">
      <alignment horizontal="center"/>
    </xf>
    <xf numFmtId="3" fontId="11" fillId="2" borderId="0" xfId="10" applyNumberFormat="1" applyFont="1" applyFill="1" applyBorder="1" applyAlignment="1"/>
    <xf numFmtId="3" fontId="22" fillId="2" borderId="2" xfId="0" applyNumberFormat="1" applyFont="1" applyFill="1" applyBorder="1"/>
    <xf numFmtId="3" fontId="11" fillId="2" borderId="0" xfId="20" applyNumberFormat="1" applyFont="1" applyFill="1" applyBorder="1" applyAlignment="1"/>
    <xf numFmtId="3" fontId="10" fillId="2" borderId="0" xfId="0" applyNumberFormat="1" applyFont="1" applyFill="1" applyBorder="1" applyAlignment="1">
      <alignment vertical="top"/>
    </xf>
    <xf numFmtId="3" fontId="11" fillId="0" borderId="0" xfId="0" applyNumberFormat="1" applyFont="1" applyAlignment="1">
      <alignment horizontal="left" vertical="center" indent="3"/>
    </xf>
    <xf numFmtId="0" fontId="21" fillId="3" borderId="8" xfId="20" applyNumberFormat="1" applyFont="1" applyFill="1" applyBorder="1" applyAlignment="1">
      <alignment horizontal="center" vertical="center"/>
    </xf>
    <xf numFmtId="4" fontId="11" fillId="0" borderId="0" xfId="0" applyNumberFormat="1" applyFont="1"/>
    <xf numFmtId="4" fontId="44" fillId="0" borderId="0" xfId="0" applyNumberFormat="1" applyFont="1" applyFill="1" applyAlignment="1">
      <alignment horizontal="center"/>
    </xf>
    <xf numFmtId="4" fontId="11" fillId="2" borderId="0" xfId="0" applyNumberFormat="1" applyFont="1" applyFill="1"/>
    <xf numFmtId="0" fontId="10" fillId="2" borderId="0" xfId="0" applyFont="1" applyFill="1" applyBorder="1" applyAlignment="1">
      <alignment vertical="top" wrapText="1"/>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3" fontId="10" fillId="0" borderId="11" xfId="19"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xf numFmtId="37" fontId="21" fillId="0" borderId="13" xfId="20" applyNumberFormat="1" applyFont="1" applyFill="1" applyBorder="1" applyAlignment="1" applyProtection="1">
      <alignment horizontal="center" vertical="center"/>
    </xf>
    <xf numFmtId="37" fontId="21" fillId="0" borderId="14" xfId="20" applyNumberFormat="1" applyFont="1" applyFill="1" applyBorder="1" applyAlignment="1" applyProtection="1">
      <alignment horizontal="center" vertical="center"/>
    </xf>
    <xf numFmtId="37" fontId="21" fillId="0" borderId="10" xfId="20" applyNumberFormat="1" applyFont="1" applyFill="1" applyBorder="1" applyAlignment="1" applyProtection="1">
      <alignment horizontal="center"/>
    </xf>
    <xf numFmtId="0" fontId="22" fillId="2" borderId="3" xfId="0" applyFont="1" applyFill="1" applyBorder="1" applyAlignment="1">
      <alignment horizontal="justify" vertical="top" wrapText="1"/>
    </xf>
    <xf numFmtId="0" fontId="22" fillId="2" borderId="11" xfId="0" applyFont="1" applyFill="1" applyBorder="1" applyAlignment="1">
      <alignment horizontal="justify" vertical="top" wrapText="1"/>
    </xf>
    <xf numFmtId="1" fontId="22" fillId="2" borderId="11" xfId="0" applyNumberFormat="1" applyFont="1" applyFill="1" applyBorder="1" applyAlignment="1">
      <alignment horizontal="justify" vertical="top" wrapText="1"/>
    </xf>
    <xf numFmtId="0" fontId="22" fillId="0" borderId="11" xfId="0" applyFont="1" applyFill="1" applyBorder="1" applyAlignment="1">
      <alignment horizontal="justify" vertical="top" wrapText="1"/>
    </xf>
    <xf numFmtId="0" fontId="22" fillId="2" borderId="3" xfId="0" applyFont="1" applyFill="1" applyBorder="1" applyAlignment="1" applyProtection="1">
      <alignment vertical="center" wrapText="1"/>
      <protection locked="0"/>
    </xf>
    <xf numFmtId="0" fontId="11" fillId="0" borderId="1" xfId="0" applyFont="1" applyBorder="1"/>
    <xf numFmtId="0" fontId="46" fillId="0" borderId="0" xfId="0" applyFont="1"/>
    <xf numFmtId="0" fontId="46" fillId="0" borderId="0" xfId="0" applyFont="1" applyBorder="1"/>
    <xf numFmtId="0" fontId="11" fillId="0" borderId="0" xfId="0" applyFont="1" applyBorder="1"/>
    <xf numFmtId="0" fontId="11" fillId="0" borderId="0" xfId="0" applyFont="1" applyFill="1" applyBorder="1"/>
    <xf numFmtId="0" fontId="9" fillId="0" borderId="0" xfId="0" applyFont="1"/>
    <xf numFmtId="3" fontId="57" fillId="0" borderId="3" xfId="29" applyNumberFormat="1" applyFont="1" applyFill="1" applyBorder="1" applyAlignment="1">
      <alignment vertical="center" wrapText="1"/>
    </xf>
    <xf numFmtId="0" fontId="20" fillId="0" borderId="1" xfId="29" applyFont="1" applyFill="1" applyBorder="1" applyAlignment="1">
      <alignment horizontal="justify" vertical="center" wrapText="1"/>
    </xf>
    <xf numFmtId="3" fontId="57" fillId="0" borderId="3" xfId="29" applyNumberFormat="1" applyFont="1" applyFill="1" applyBorder="1" applyAlignment="1" applyProtection="1">
      <alignment horizontal="right" vertical="center" wrapText="1"/>
    </xf>
    <xf numFmtId="0" fontId="20" fillId="0" borderId="0" xfId="29" applyFont="1" applyFill="1" applyBorder="1" applyAlignment="1">
      <alignment horizontal="justify" vertical="center" wrapText="1"/>
    </xf>
    <xf numFmtId="0" fontId="20" fillId="0" borderId="3" xfId="29" applyFont="1" applyFill="1" applyBorder="1" applyAlignment="1">
      <alignment horizontal="justify" vertical="center" wrapText="1"/>
    </xf>
    <xf numFmtId="3" fontId="20" fillId="0" borderId="3" xfId="29" applyNumberFormat="1" applyFont="1" applyFill="1" applyBorder="1" applyAlignment="1" applyProtection="1">
      <alignment horizontal="right" vertical="center" wrapText="1"/>
      <protection locked="0"/>
    </xf>
    <xf numFmtId="3" fontId="20" fillId="0" borderId="11" xfId="29" applyNumberFormat="1" applyFont="1" applyFill="1" applyBorder="1" applyAlignment="1" applyProtection="1">
      <alignment horizontal="right" vertical="center" wrapText="1"/>
      <protection locked="0"/>
    </xf>
    <xf numFmtId="3" fontId="9" fillId="2" borderId="11" xfId="29" applyNumberFormat="1" applyFont="1" applyFill="1" applyBorder="1" applyAlignment="1" applyProtection="1">
      <alignment horizontal="right" vertical="center" wrapText="1"/>
    </xf>
    <xf numFmtId="3" fontId="20" fillId="2" borderId="11" xfId="29" applyNumberFormat="1" applyFont="1" applyFill="1" applyBorder="1" applyAlignment="1" applyProtection="1">
      <alignment horizontal="right" vertical="center" wrapText="1"/>
    </xf>
    <xf numFmtId="0" fontId="20" fillId="0" borderId="4" xfId="29" applyFont="1" applyFill="1" applyBorder="1" applyAlignment="1">
      <alignment horizontal="justify" vertical="center" wrapText="1"/>
    </xf>
    <xf numFmtId="0" fontId="20" fillId="0" borderId="2" xfId="29" applyFont="1" applyFill="1" applyBorder="1" applyAlignment="1">
      <alignment horizontal="justify" vertical="center" wrapText="1"/>
    </xf>
    <xf numFmtId="0" fontId="20" fillId="0" borderId="5" xfId="29" applyFont="1" applyFill="1" applyBorder="1" applyAlignment="1">
      <alignment horizontal="justify" vertical="center" wrapText="1"/>
    </xf>
    <xf numFmtId="3" fontId="20" fillId="0" borderId="5" xfId="29" applyNumberFormat="1" applyFont="1" applyFill="1" applyBorder="1" applyAlignment="1">
      <alignment horizontal="right" vertical="center" wrapText="1"/>
    </xf>
    <xf numFmtId="3" fontId="20" fillId="0" borderId="12" xfId="29" applyNumberFormat="1" applyFont="1" applyFill="1" applyBorder="1" applyAlignment="1">
      <alignment horizontal="right" vertical="center" wrapText="1"/>
    </xf>
    <xf numFmtId="0" fontId="57" fillId="0" borderId="9" xfId="29" applyFont="1" applyFill="1" applyBorder="1" applyAlignment="1">
      <alignment horizontal="justify" vertical="center" wrapText="1"/>
    </xf>
    <xf numFmtId="3" fontId="57" fillId="0" borderId="12" xfId="29" applyNumberFormat="1" applyFont="1" applyFill="1" applyBorder="1" applyAlignment="1" applyProtection="1">
      <alignment horizontal="right" vertical="center" wrapText="1"/>
    </xf>
    <xf numFmtId="0" fontId="20" fillId="0" borderId="0" xfId="29" applyFont="1"/>
    <xf numFmtId="0" fontId="51" fillId="0" borderId="0" xfId="0" applyFont="1" applyFill="1" applyBorder="1" applyAlignment="1">
      <alignment vertical="center"/>
    </xf>
    <xf numFmtId="3" fontId="21" fillId="3" borderId="2" xfId="10" applyNumberFormat="1" applyFont="1" applyFill="1" applyBorder="1" applyAlignment="1" applyProtection="1">
      <alignment horizontal="right" vertical="center" wrapText="1"/>
    </xf>
    <xf numFmtId="3" fontId="22" fillId="2" borderId="0" xfId="10" applyNumberFormat="1" applyFont="1" applyFill="1" applyBorder="1" applyAlignment="1">
      <alignment vertical="center"/>
    </xf>
    <xf numFmtId="3" fontId="10" fillId="2" borderId="0" xfId="10" applyNumberFormat="1" applyFont="1" applyFill="1" applyBorder="1" applyAlignment="1">
      <alignment vertical="center"/>
    </xf>
    <xf numFmtId="3" fontId="22" fillId="2" borderId="0" xfId="10" applyNumberFormat="1" applyFont="1" applyFill="1" applyBorder="1" applyAlignment="1">
      <alignment vertical="center" wrapText="1"/>
    </xf>
    <xf numFmtId="3" fontId="22" fillId="0" borderId="0" xfId="10" applyNumberFormat="1" applyFont="1" applyFill="1" applyBorder="1" applyAlignment="1">
      <alignment vertical="center"/>
    </xf>
    <xf numFmtId="3" fontId="11" fillId="5" borderId="0" xfId="20" applyNumberFormat="1" applyFont="1" applyFill="1" applyBorder="1" applyAlignment="1" applyProtection="1">
      <alignment vertical="center"/>
      <protection locked="0"/>
    </xf>
    <xf numFmtId="3" fontId="11" fillId="2" borderId="0" xfId="20" applyNumberFormat="1" applyFont="1" applyFill="1" applyBorder="1" applyAlignment="1" applyProtection="1">
      <alignment vertical="center"/>
      <protection locked="0"/>
    </xf>
    <xf numFmtId="3" fontId="21" fillId="3" borderId="0" xfId="0" applyNumberFormat="1" applyFont="1" applyFill="1" applyBorder="1" applyAlignment="1" applyProtection="1">
      <alignment vertical="center"/>
    </xf>
    <xf numFmtId="3" fontId="22" fillId="0" borderId="0" xfId="0" applyNumberFormat="1" applyFont="1" applyFill="1" applyBorder="1" applyAlignment="1">
      <alignment vertical="center"/>
    </xf>
    <xf numFmtId="3" fontId="31" fillId="2" borderId="0" xfId="0" applyNumberFormat="1" applyFont="1" applyFill="1" applyBorder="1" applyAlignment="1">
      <alignment vertical="center"/>
    </xf>
    <xf numFmtId="3" fontId="21" fillId="3" borderId="0" xfId="20" applyNumberFormat="1" applyFont="1" applyFill="1" applyBorder="1" applyAlignment="1" applyProtection="1">
      <alignment vertical="center"/>
    </xf>
    <xf numFmtId="3" fontId="22" fillId="2" borderId="0" xfId="0" applyNumberFormat="1" applyFont="1" applyFill="1" applyBorder="1" applyAlignment="1">
      <alignment vertical="center"/>
    </xf>
    <xf numFmtId="3" fontId="11" fillId="0" borderId="0" xfId="0" applyNumberFormat="1" applyFont="1" applyFill="1" applyAlignment="1">
      <alignment vertical="center"/>
    </xf>
    <xf numFmtId="0" fontId="39" fillId="5" borderId="0" xfId="0" applyFont="1" applyFill="1" applyBorder="1" applyAlignment="1">
      <alignment horizontal="left" vertical="center" wrapText="1"/>
    </xf>
    <xf numFmtId="0" fontId="39" fillId="5" borderId="3" xfId="0" applyFont="1" applyFill="1" applyBorder="1" applyAlignment="1">
      <alignment horizontal="left" vertical="center" wrapText="1"/>
    </xf>
    <xf numFmtId="37" fontId="21" fillId="3" borderId="6" xfId="20" applyNumberFormat="1" applyFont="1" applyFill="1" applyBorder="1" applyAlignment="1" applyProtection="1">
      <alignment horizontal="center" vertical="center" wrapText="1"/>
    </xf>
    <xf numFmtId="0" fontId="21" fillId="0" borderId="29" xfId="10" applyFont="1" applyFill="1" applyBorder="1" applyAlignment="1">
      <alignment horizontal="center" vertical="center" wrapText="1"/>
    </xf>
    <xf numFmtId="4" fontId="9" fillId="0" borderId="0" xfId="0" applyNumberFormat="1" applyFont="1" applyAlignment="1">
      <alignment vertical="center"/>
    </xf>
    <xf numFmtId="4" fontId="8" fillId="0" borderId="0" xfId="0" applyNumberFormat="1" applyFont="1" applyAlignment="1">
      <alignment vertical="center"/>
    </xf>
    <xf numFmtId="4" fontId="61" fillId="0" borderId="0" xfId="0" applyNumberFormat="1" applyFont="1" applyAlignment="1">
      <alignment vertical="center"/>
    </xf>
    <xf numFmtId="0" fontId="25" fillId="2" borderId="29" xfId="0" applyFont="1" applyFill="1" applyBorder="1" applyAlignment="1">
      <alignment vertical="center" wrapText="1"/>
    </xf>
    <xf numFmtId="3" fontId="44" fillId="0" borderId="0" xfId="0" applyNumberFormat="1" applyFont="1" applyFill="1" applyAlignment="1">
      <alignment horizontal="center"/>
    </xf>
    <xf numFmtId="164" fontId="56" fillId="3" borderId="10" xfId="28" applyNumberFormat="1" applyFont="1" applyFill="1" applyBorder="1" applyAlignment="1" applyProtection="1">
      <alignment horizontal="center"/>
    </xf>
    <xf numFmtId="164" fontId="56" fillId="3" borderId="10" xfId="28" applyNumberFormat="1" applyFont="1" applyFill="1" applyBorder="1" applyAlignment="1" applyProtection="1">
      <alignment horizontal="center" vertical="center" wrapText="1"/>
    </xf>
    <xf numFmtId="164" fontId="56" fillId="3" borderId="10" xfId="28" applyNumberFormat="1" applyFont="1" applyFill="1" applyBorder="1" applyAlignment="1" applyProtection="1">
      <alignment horizontal="center" vertical="center"/>
    </xf>
    <xf numFmtId="164" fontId="56" fillId="3" borderId="13" xfId="28" applyNumberFormat="1" applyFont="1" applyFill="1" applyBorder="1" applyAlignment="1" applyProtection="1">
      <alignment horizontal="center" vertical="center"/>
    </xf>
    <xf numFmtId="164" fontId="56" fillId="3" borderId="26" xfId="28" applyNumberFormat="1" applyFont="1" applyFill="1" applyBorder="1" applyAlignment="1" applyProtection="1">
      <alignment horizontal="center"/>
    </xf>
    <xf numFmtId="164" fontId="56" fillId="3" borderId="27" xfId="28" applyNumberFormat="1" applyFont="1" applyFill="1" applyBorder="1" applyAlignment="1" applyProtection="1">
      <alignment horizontal="center"/>
    </xf>
    <xf numFmtId="164" fontId="56" fillId="3" borderId="28" xfId="28" applyNumberFormat="1" applyFont="1" applyFill="1" applyBorder="1" applyAlignment="1" applyProtection="1">
      <alignment horizontal="center"/>
    </xf>
    <xf numFmtId="0" fontId="21" fillId="3" borderId="15" xfId="10" applyNumberFormat="1" applyFont="1" applyFill="1" applyBorder="1" applyAlignment="1" applyProtection="1">
      <alignment horizontal="center" vertical="center" wrapText="1"/>
    </xf>
    <xf numFmtId="0" fontId="62" fillId="0" borderId="0" xfId="0" applyFont="1" applyAlignment="1"/>
    <xf numFmtId="3" fontId="21" fillId="3" borderId="0" xfId="20" applyNumberFormat="1" applyFont="1" applyFill="1" applyAlignment="1">
      <alignment horizontal="right" vertical="top" wrapText="1"/>
    </xf>
    <xf numFmtId="4" fontId="15" fillId="7" borderId="18" xfId="0" applyNumberFormat="1" applyFont="1" applyFill="1" applyBorder="1" applyAlignment="1">
      <alignment horizontal="center" vertical="center"/>
    </xf>
    <xf numFmtId="0" fontId="19" fillId="7" borderId="18" xfId="0" applyFont="1" applyFill="1" applyBorder="1" applyAlignment="1">
      <alignment vertical="center"/>
    </xf>
    <xf numFmtId="0" fontId="19" fillId="7" borderId="0" xfId="0" applyFont="1" applyFill="1" applyBorder="1" applyAlignment="1">
      <alignment vertical="center"/>
    </xf>
    <xf numFmtId="0" fontId="22" fillId="7" borderId="0" xfId="0" applyFont="1" applyFill="1" applyBorder="1" applyAlignment="1">
      <alignment vertical="center"/>
    </xf>
    <xf numFmtId="0" fontId="19" fillId="7" borderId="0" xfId="0" applyFont="1" applyFill="1" applyAlignment="1">
      <alignment vertical="center"/>
    </xf>
    <xf numFmtId="0" fontId="0" fillId="7" borderId="0" xfId="0" applyFill="1"/>
    <xf numFmtId="0" fontId="29" fillId="11" borderId="0" xfId="0" applyFont="1" applyFill="1" applyBorder="1" applyAlignment="1">
      <alignment horizontal="center"/>
    </xf>
    <xf numFmtId="0" fontId="30" fillId="18" borderId="6" xfId="0" applyFont="1" applyFill="1" applyBorder="1" applyAlignment="1" applyProtection="1">
      <alignment horizontal="center" vertical="center" wrapText="1"/>
      <protection hidden="1"/>
    </xf>
    <xf numFmtId="0" fontId="30" fillId="0" borderId="6" xfId="0" applyFont="1" applyBorder="1" applyAlignment="1" applyProtection="1">
      <alignment horizontal="center" vertical="center" wrapText="1"/>
      <protection locked="0"/>
    </xf>
    <xf numFmtId="4" fontId="63" fillId="7" borderId="18" xfId="0" applyNumberFormat="1" applyFont="1" applyFill="1" applyBorder="1" applyAlignment="1">
      <alignment vertical="center"/>
    </xf>
    <xf numFmtId="0" fontId="51" fillId="0" borderId="0" xfId="0" applyFont="1"/>
    <xf numFmtId="0" fontId="30" fillId="0" borderId="0" xfId="0" applyFont="1"/>
    <xf numFmtId="4" fontId="9" fillId="0" borderId="0" xfId="20" applyNumberFormat="1" applyFont="1" applyAlignment="1">
      <alignment horizontal="left" vertical="top"/>
    </xf>
    <xf numFmtId="37" fontId="23" fillId="0" borderId="0" xfId="20" applyNumberFormat="1" applyFont="1" applyFill="1" applyBorder="1" applyAlignment="1" applyProtection="1">
      <alignment horizontal="center" vertical="center"/>
      <protection locked="0"/>
    </xf>
    <xf numFmtId="164" fontId="12" fillId="0" borderId="0" xfId="28" applyNumberFormat="1" applyFont="1" applyFill="1" applyBorder="1" applyAlignment="1" applyProtection="1">
      <alignment horizontal="center" vertical="center"/>
    </xf>
    <xf numFmtId="0" fontId="53" fillId="0" borderId="0" xfId="0" applyNumberFormat="1" applyFont="1" applyFill="1" applyBorder="1" applyAlignment="1" applyProtection="1">
      <alignment horizontal="center" vertical="top"/>
    </xf>
    <xf numFmtId="3" fontId="8" fillId="0" borderId="0" xfId="0" applyNumberFormat="1" applyFont="1" applyAlignment="1">
      <alignment vertical="center"/>
    </xf>
    <xf numFmtId="0" fontId="58" fillId="0" borderId="0" xfId="22" applyFont="1" applyFill="1" applyAlignment="1">
      <alignment vertical="center"/>
    </xf>
    <xf numFmtId="0" fontId="55" fillId="0" borderId="0" xfId="22" applyFont="1" applyFill="1" applyAlignment="1">
      <alignment vertical="center"/>
    </xf>
    <xf numFmtId="0" fontId="52" fillId="0" borderId="0" xfId="0" applyFont="1" applyAlignment="1">
      <alignment vertical="center"/>
    </xf>
    <xf numFmtId="0" fontId="66" fillId="0" borderId="0" xfId="0" applyFont="1" applyFill="1" applyBorder="1" applyAlignment="1">
      <alignment vertical="center" wrapText="1"/>
    </xf>
    <xf numFmtId="0" fontId="68" fillId="0" borderId="0" xfId="0" applyFont="1" applyBorder="1" applyAlignment="1">
      <alignment horizontal="left" vertical="center" indent="1"/>
    </xf>
    <xf numFmtId="0" fontId="66" fillId="0" borderId="0" xfId="0" applyFont="1" applyBorder="1" applyAlignment="1">
      <alignment vertical="center"/>
    </xf>
    <xf numFmtId="1" fontId="27" fillId="0" borderId="6" xfId="0" applyNumberFormat="1"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51" fillId="0" borderId="6" xfId="0" applyFont="1" applyBorder="1" applyAlignment="1" applyProtection="1">
      <alignment horizontal="center" vertical="center"/>
      <protection locked="0"/>
    </xf>
    <xf numFmtId="0" fontId="9" fillId="0" borderId="6" xfId="10" applyFont="1" applyFill="1" applyBorder="1" applyAlignment="1" applyProtection="1">
      <alignment horizontal="center" vertical="center" wrapText="1"/>
    </xf>
    <xf numFmtId="0" fontId="73" fillId="0" borderId="6" xfId="0" applyFont="1" applyBorder="1" applyAlignment="1">
      <alignment horizontal="center" vertical="center" wrapText="1"/>
    </xf>
    <xf numFmtId="0" fontId="73" fillId="0" borderId="6" xfId="0" applyFont="1" applyBorder="1" applyAlignment="1">
      <alignment horizontal="justify" vertical="center" wrapText="1"/>
    </xf>
    <xf numFmtId="0" fontId="30" fillId="0" borderId="6" xfId="0" applyFont="1" applyFill="1" applyBorder="1" applyAlignment="1" applyProtection="1">
      <alignment horizontal="center" vertical="center" wrapText="1"/>
      <protection locked="0"/>
    </xf>
    <xf numFmtId="3" fontId="74" fillId="19" borderId="6" xfId="10" applyNumberFormat="1" applyFont="1" applyFill="1" applyBorder="1" applyAlignment="1" applyProtection="1">
      <alignment horizontal="center" vertical="center" wrapText="1"/>
    </xf>
    <xf numFmtId="3" fontId="75" fillId="7" borderId="6" xfId="0" applyNumberFormat="1" applyFont="1" applyFill="1" applyBorder="1" applyAlignment="1">
      <alignment horizontal="center" vertical="center"/>
    </xf>
    <xf numFmtId="0" fontId="76" fillId="0" borderId="6" xfId="0" applyFont="1" applyFill="1" applyBorder="1" applyAlignment="1">
      <alignment horizontal="center" vertical="center"/>
    </xf>
    <xf numFmtId="0" fontId="76" fillId="14" borderId="6" xfId="0" applyFont="1" applyFill="1" applyBorder="1" applyAlignment="1">
      <alignment horizontal="center" vertical="center"/>
    </xf>
    <xf numFmtId="1" fontId="77" fillId="0" borderId="6" xfId="0" applyNumberFormat="1" applyFont="1" applyFill="1" applyBorder="1" applyAlignment="1">
      <alignment horizontal="center" vertical="center"/>
    </xf>
    <xf numFmtId="0" fontId="74" fillId="19" borderId="6" xfId="10" applyFont="1" applyFill="1" applyBorder="1" applyAlignment="1" applyProtection="1">
      <alignment horizontal="center" vertical="center" wrapText="1"/>
    </xf>
    <xf numFmtId="3" fontId="75" fillId="7" borderId="6" xfId="0" applyNumberFormat="1" applyFont="1" applyFill="1" applyBorder="1" applyAlignment="1" applyProtection="1">
      <alignment horizontal="center" vertical="center" wrapText="1"/>
    </xf>
    <xf numFmtId="0" fontId="76" fillId="0" borderId="6" xfId="0" applyFont="1" applyBorder="1" applyAlignment="1">
      <alignment horizontal="center" vertical="center"/>
    </xf>
    <xf numFmtId="0" fontId="1" fillId="0" borderId="6" xfId="0" applyFont="1" applyBorder="1" applyAlignment="1">
      <alignment horizontal="center" vertical="center"/>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justify" vertical="center" wrapText="1"/>
    </xf>
    <xf numFmtId="0" fontId="73" fillId="0" borderId="0" xfId="0" applyFont="1" applyFill="1" applyBorder="1" applyAlignment="1" applyProtection="1">
      <alignment horizontal="center" vertical="center" wrapText="1"/>
    </xf>
    <xf numFmtId="0" fontId="78" fillId="0" borderId="0" xfId="0" applyFont="1" applyFill="1" applyBorder="1" applyAlignment="1" applyProtection="1">
      <alignment horizontal="center" vertical="center" wrapText="1"/>
    </xf>
    <xf numFmtId="3" fontId="73" fillId="0" borderId="0" xfId="0" applyNumberFormat="1" applyFont="1" applyFill="1" applyBorder="1" applyAlignment="1" applyProtection="1">
      <alignment horizontal="center" vertical="center" wrapText="1"/>
    </xf>
    <xf numFmtId="3" fontId="8" fillId="0" borderId="0" xfId="0" applyNumberFormat="1" applyFont="1"/>
    <xf numFmtId="0" fontId="76" fillId="0" borderId="52" xfId="0" applyFont="1" applyFill="1" applyBorder="1" applyAlignment="1">
      <alignment horizontal="center" vertical="center"/>
    </xf>
    <xf numFmtId="0" fontId="79" fillId="19" borderId="6" xfId="10" applyFont="1" applyFill="1" applyBorder="1" applyAlignment="1" applyProtection="1">
      <alignment horizontal="center" vertical="center" wrapText="1"/>
    </xf>
    <xf numFmtId="0" fontId="80" fillId="7" borderId="6" xfId="10" applyFont="1" applyFill="1" applyBorder="1" applyAlignment="1" applyProtection="1">
      <alignment horizontal="center" vertical="center" wrapText="1"/>
    </xf>
    <xf numFmtId="0" fontId="1" fillId="0" borderId="6" xfId="0" applyFont="1" applyFill="1" applyBorder="1" applyAlignment="1">
      <alignment horizontal="center" vertical="center"/>
    </xf>
    <xf numFmtId="0" fontId="73" fillId="0" borderId="6" xfId="34" applyFont="1" applyBorder="1" applyAlignment="1" applyProtection="1">
      <alignment horizontal="center" vertical="center" wrapText="1"/>
    </xf>
    <xf numFmtId="0" fontId="73" fillId="0" borderId="6" xfId="34" applyFont="1" applyFill="1" applyBorder="1" applyAlignment="1" applyProtection="1">
      <alignment horizontal="center" vertical="center" wrapText="1"/>
    </xf>
    <xf numFmtId="0" fontId="81" fillId="7" borderId="6" xfId="10" applyFont="1" applyFill="1" applyBorder="1" applyAlignment="1" applyProtection="1">
      <alignment horizontal="center" vertical="center" wrapText="1"/>
    </xf>
    <xf numFmtId="0" fontId="82" fillId="0" borderId="6" xfId="0" applyFont="1" applyFill="1" applyBorder="1" applyAlignment="1">
      <alignment horizontal="center" vertical="center" wrapText="1"/>
    </xf>
    <xf numFmtId="0" fontId="73" fillId="0" borderId="6" xfId="0" applyFont="1" applyFill="1" applyBorder="1" applyAlignment="1">
      <alignment horizontal="center" vertical="center" wrapText="1"/>
    </xf>
    <xf numFmtId="0" fontId="9" fillId="0" borderId="0" xfId="1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xf>
    <xf numFmtId="1" fontId="77" fillId="0" borderId="0" xfId="0" applyNumberFormat="1" applyFont="1" applyFill="1" applyBorder="1" applyAlignment="1">
      <alignment horizontal="center" vertical="center"/>
    </xf>
    <xf numFmtId="0" fontId="73" fillId="0" borderId="0" xfId="0" applyFont="1" applyFill="1" applyBorder="1" applyAlignment="1">
      <alignment horizontal="center" vertical="center" textRotation="255" wrapText="1"/>
    </xf>
    <xf numFmtId="0" fontId="73" fillId="0" borderId="0" xfId="0" applyFont="1" applyFill="1" applyBorder="1" applyAlignment="1">
      <alignment horizontal="justify" vertical="center" wrapText="1"/>
    </xf>
    <xf numFmtId="0" fontId="30" fillId="0" borderId="0" xfId="0" applyFont="1" applyFill="1" applyBorder="1" applyAlignment="1" applyProtection="1">
      <alignment horizontal="center" vertical="center" wrapText="1"/>
      <protection hidden="1"/>
    </xf>
    <xf numFmtId="0" fontId="79" fillId="0" borderId="0" xfId="10" applyFont="1" applyFill="1" applyBorder="1" applyAlignment="1" applyProtection="1">
      <alignment horizontal="center" vertical="center" wrapText="1"/>
    </xf>
    <xf numFmtId="1" fontId="27" fillId="0" borderId="0" xfId="0" applyNumberFormat="1" applyFont="1" applyFill="1" applyBorder="1" applyAlignment="1" applyProtection="1">
      <alignment horizontal="center" vertical="center"/>
      <protection locked="0"/>
    </xf>
    <xf numFmtId="0" fontId="80" fillId="0" borderId="0" xfId="10" applyFont="1" applyFill="1" applyBorder="1" applyAlignment="1" applyProtection="1">
      <alignment horizontal="center" vertical="center" wrapText="1"/>
    </xf>
    <xf numFmtId="0" fontId="76" fillId="0" borderId="0" xfId="0" applyFont="1" applyFill="1" applyBorder="1" applyAlignment="1">
      <alignment horizontal="center" vertical="center"/>
    </xf>
    <xf numFmtId="0" fontId="72" fillId="7" borderId="6" xfId="0" applyFont="1" applyFill="1" applyBorder="1" applyAlignment="1">
      <alignment horizontal="center" vertical="center"/>
    </xf>
    <xf numFmtId="0" fontId="51" fillId="0" borderId="6" xfId="0" applyFont="1" applyBorder="1" applyAlignment="1">
      <alignment horizontal="center" vertical="center" wrapText="1"/>
    </xf>
    <xf numFmtId="0" fontId="66" fillId="0" borderId="0" xfId="0" applyFont="1" applyBorder="1" applyAlignment="1">
      <alignment vertical="center" wrapText="1"/>
    </xf>
    <xf numFmtId="0" fontId="68" fillId="0" borderId="18" xfId="0" applyFont="1" applyBorder="1" applyAlignment="1">
      <alignment horizontal="left" vertical="center" indent="1"/>
    </xf>
    <xf numFmtId="0" fontId="69" fillId="0" borderId="6" xfId="10" applyFont="1" applyFill="1" applyBorder="1" applyAlignment="1" applyProtection="1">
      <alignment vertical="center" wrapText="1"/>
    </xf>
    <xf numFmtId="0" fontId="69" fillId="19" borderId="6" xfId="10" applyFont="1" applyFill="1" applyBorder="1" applyAlignment="1" applyProtection="1">
      <alignment horizontal="center" vertical="center" wrapText="1"/>
    </xf>
    <xf numFmtId="1" fontId="73" fillId="0" borderId="6" xfId="0" applyNumberFormat="1" applyFont="1" applyFill="1" applyBorder="1" applyAlignment="1">
      <alignment horizontal="center" vertical="center"/>
    </xf>
    <xf numFmtId="0" fontId="73" fillId="0" borderId="6" xfId="0" applyFont="1" applyFill="1" applyBorder="1" applyAlignment="1" applyProtection="1">
      <alignment horizontal="center" vertical="center" wrapText="1"/>
    </xf>
    <xf numFmtId="0" fontId="83" fillId="0" borderId="6" xfId="10" applyFont="1" applyFill="1" applyBorder="1" applyAlignment="1" applyProtection="1">
      <alignment horizontal="center" vertical="center" wrapText="1"/>
    </xf>
    <xf numFmtId="0" fontId="27" fillId="0" borderId="6" xfId="0" applyFont="1" applyFill="1" applyBorder="1" applyAlignment="1">
      <alignment horizontal="center" vertical="center" wrapText="1"/>
    </xf>
    <xf numFmtId="0" fontId="27" fillId="0" borderId="6" xfId="0" applyFont="1" applyBorder="1" applyAlignment="1" applyProtection="1">
      <alignment horizontal="center" vertical="center" wrapText="1"/>
      <protection locked="0"/>
    </xf>
    <xf numFmtId="0" fontId="8" fillId="0" borderId="6" xfId="0" applyFont="1" applyBorder="1"/>
    <xf numFmtId="16" fontId="27" fillId="0" borderId="6" xfId="0" applyNumberFormat="1" applyFont="1" applyBorder="1" applyAlignment="1">
      <alignment horizontal="center" vertical="center" wrapText="1"/>
    </xf>
    <xf numFmtId="0" fontId="27" fillId="0" borderId="6" xfId="0" applyFont="1" applyFill="1" applyBorder="1" applyAlignment="1">
      <alignment wrapText="1"/>
    </xf>
    <xf numFmtId="0" fontId="83" fillId="0" borderId="6" xfId="0" applyFont="1" applyBorder="1" applyAlignment="1">
      <alignment horizontal="justify" vertical="center" wrapText="1"/>
    </xf>
    <xf numFmtId="0" fontId="83" fillId="0" borderId="6" xfId="0" applyFont="1" applyBorder="1" applyAlignment="1">
      <alignment horizontal="center" vertical="center" wrapText="1"/>
    </xf>
    <xf numFmtId="0" fontId="83" fillId="0" borderId="6" xfId="0" applyFont="1" applyFill="1" applyBorder="1" applyAlignment="1">
      <alignment horizontal="center" textRotation="255" wrapText="1"/>
    </xf>
    <xf numFmtId="0" fontId="58" fillId="0" borderId="0" xfId="0" applyFont="1" applyAlignment="1"/>
    <xf numFmtId="1" fontId="1" fillId="0" borderId="6" xfId="0" applyNumberFormat="1" applyFont="1" applyFill="1" applyBorder="1" applyAlignment="1">
      <alignment horizontal="center" vertical="center"/>
    </xf>
    <xf numFmtId="3" fontId="11" fillId="0" borderId="0" xfId="20" applyNumberFormat="1" applyFont="1" applyFill="1" applyBorder="1" applyAlignment="1" applyProtection="1">
      <alignment vertical="center"/>
      <protection locked="0"/>
    </xf>
    <xf numFmtId="3" fontId="31" fillId="0" borderId="0" xfId="0" applyNumberFormat="1" applyFont="1" applyFill="1" applyBorder="1" applyAlignment="1">
      <alignment vertical="center"/>
    </xf>
    <xf numFmtId="3" fontId="11" fillId="0" borderId="0" xfId="0" applyNumberFormat="1" applyFont="1" applyFill="1" applyBorder="1" applyAlignment="1" applyProtection="1">
      <alignment vertical="center"/>
      <protection locked="0"/>
    </xf>
    <xf numFmtId="3" fontId="32" fillId="3" borderId="0" xfId="0" applyNumberFormat="1" applyFont="1" applyFill="1" applyBorder="1" applyAlignment="1" applyProtection="1">
      <alignment vertical="center"/>
    </xf>
    <xf numFmtId="3" fontId="32" fillId="3" borderId="0" xfId="20" applyNumberFormat="1" applyFont="1" applyFill="1" applyBorder="1" applyAlignment="1" applyProtection="1">
      <alignment vertical="center"/>
    </xf>
    <xf numFmtId="3" fontId="11" fillId="5" borderId="0" xfId="0" applyNumberFormat="1" applyFont="1" applyFill="1" applyBorder="1" applyAlignment="1" applyProtection="1">
      <alignment vertical="center" wrapText="1"/>
    </xf>
    <xf numFmtId="3" fontId="11" fillId="5" borderId="0" xfId="0" applyNumberFormat="1" applyFont="1" applyFill="1" applyBorder="1" applyAlignment="1">
      <alignment horizontal="right" vertical="center"/>
    </xf>
    <xf numFmtId="3" fontId="11" fillId="0" borderId="0" xfId="0" applyNumberFormat="1" applyFont="1" applyFill="1" applyBorder="1" applyAlignment="1" applyProtection="1">
      <alignment horizontal="right" vertical="center" wrapText="1"/>
    </xf>
    <xf numFmtId="3" fontId="11" fillId="0" borderId="0" xfId="0" applyNumberFormat="1" applyFont="1" applyFill="1" applyBorder="1" applyAlignment="1">
      <alignment horizontal="right" vertical="center"/>
    </xf>
    <xf numFmtId="3" fontId="11" fillId="5" borderId="0" xfId="0" applyNumberFormat="1" applyFont="1" applyFill="1" applyBorder="1" applyAlignment="1" applyProtection="1">
      <alignment horizontal="right" vertical="center" wrapText="1"/>
    </xf>
    <xf numFmtId="3" fontId="21" fillId="3" borderId="0" xfId="0" applyNumberFormat="1" applyFont="1" applyFill="1" applyBorder="1" applyAlignment="1" applyProtection="1">
      <alignment horizontal="right" vertical="center" wrapText="1"/>
    </xf>
    <xf numFmtId="3" fontId="11" fillId="3" borderId="0" xfId="0" applyNumberFormat="1" applyFont="1" applyFill="1" applyBorder="1" applyAlignment="1" applyProtection="1">
      <alignment horizontal="right" vertical="center" wrapText="1"/>
    </xf>
    <xf numFmtId="3" fontId="11" fillId="3" borderId="0" xfId="0" applyNumberFormat="1" applyFont="1" applyFill="1" applyBorder="1" applyAlignment="1">
      <alignment horizontal="right" vertical="center"/>
    </xf>
    <xf numFmtId="3" fontId="21" fillId="3" borderId="0" xfId="0" applyNumberFormat="1" applyFont="1" applyFill="1" applyBorder="1" applyAlignment="1" applyProtection="1">
      <alignment vertical="center" wrapText="1"/>
    </xf>
    <xf numFmtId="3" fontId="21" fillId="3" borderId="0" xfId="0" applyNumberFormat="1" applyFont="1" applyFill="1" applyBorder="1" applyAlignment="1">
      <alignment vertical="center"/>
    </xf>
    <xf numFmtId="3" fontId="11" fillId="5" borderId="0" xfId="0" applyNumberFormat="1" applyFont="1" applyFill="1" applyBorder="1" applyAlignment="1">
      <alignment vertical="center"/>
    </xf>
    <xf numFmtId="3" fontId="11" fillId="5" borderId="3" xfId="0" applyNumberFormat="1" applyFont="1" applyFill="1" applyBorder="1" applyAlignment="1">
      <alignment vertical="center"/>
    </xf>
    <xf numFmtId="3" fontId="11" fillId="0" borderId="3" xfId="0" applyNumberFormat="1" applyFont="1" applyFill="1" applyBorder="1" applyAlignment="1">
      <alignment vertical="center"/>
    </xf>
    <xf numFmtId="3" fontId="21" fillId="3" borderId="3" xfId="0" applyNumberFormat="1" applyFont="1" applyFill="1" applyBorder="1" applyAlignment="1">
      <alignment vertical="center"/>
    </xf>
    <xf numFmtId="3" fontId="11" fillId="3" borderId="0" xfId="0" applyNumberFormat="1" applyFont="1" applyFill="1" applyBorder="1" applyAlignment="1">
      <alignment vertical="center"/>
    </xf>
    <xf numFmtId="3" fontId="11" fillId="3" borderId="3" xfId="0" applyNumberFormat="1" applyFont="1" applyFill="1" applyBorder="1" applyAlignment="1">
      <alignment vertical="center"/>
    </xf>
    <xf numFmtId="3" fontId="10" fillId="0" borderId="0" xfId="10" applyNumberFormat="1" applyFont="1" applyFill="1" applyBorder="1" applyAlignment="1" applyProtection="1">
      <alignment horizontal="right" vertical="top" wrapText="1"/>
    </xf>
    <xf numFmtId="3" fontId="10" fillId="0" borderId="3" xfId="10" applyNumberFormat="1" applyFont="1" applyFill="1" applyBorder="1" applyAlignment="1" applyProtection="1">
      <alignment horizontal="right" vertical="top" wrapText="1"/>
    </xf>
    <xf numFmtId="3" fontId="21" fillId="3" borderId="5" xfId="10" applyNumberFormat="1" applyFont="1" applyFill="1" applyBorder="1" applyAlignment="1" applyProtection="1">
      <alignment vertical="top" wrapText="1"/>
    </xf>
    <xf numFmtId="3" fontId="21" fillId="0" borderId="0" xfId="10" applyNumberFormat="1" applyFont="1" applyFill="1" applyBorder="1" applyAlignment="1" applyProtection="1">
      <alignment vertical="center" wrapText="1"/>
    </xf>
    <xf numFmtId="3" fontId="21" fillId="0" borderId="0" xfId="10" applyNumberFormat="1" applyFont="1" applyFill="1" applyBorder="1" applyAlignment="1">
      <alignment vertical="center"/>
    </xf>
    <xf numFmtId="3" fontId="21" fillId="3" borderId="0" xfId="10" applyNumberFormat="1" applyFont="1" applyFill="1" applyBorder="1" applyAlignment="1" applyProtection="1">
      <alignment horizontal="right" vertical="center" wrapText="1"/>
    </xf>
    <xf numFmtId="3" fontId="11" fillId="5" borderId="0" xfId="10" applyNumberFormat="1" applyFont="1" applyFill="1" applyBorder="1" applyAlignment="1">
      <alignment vertical="center"/>
    </xf>
    <xf numFmtId="3" fontId="11" fillId="0" borderId="0" xfId="10" applyNumberFormat="1" applyFont="1" applyFill="1" applyBorder="1" applyAlignment="1" applyProtection="1">
      <alignment vertical="center" wrapText="1"/>
    </xf>
    <xf numFmtId="3" fontId="11" fillId="0" borderId="0" xfId="10" applyNumberFormat="1" applyFont="1" applyBorder="1" applyAlignment="1">
      <alignment vertical="center"/>
    </xf>
    <xf numFmtId="3" fontId="11" fillId="5" borderId="0" xfId="10" applyNumberFormat="1" applyFont="1" applyFill="1" applyBorder="1" applyAlignment="1" applyProtection="1">
      <alignment horizontal="right" vertical="center" wrapText="1"/>
    </xf>
    <xf numFmtId="3" fontId="11" fillId="5" borderId="0" xfId="10" applyNumberFormat="1" applyFont="1" applyFill="1" applyBorder="1" applyAlignment="1">
      <alignment horizontal="right" vertical="center"/>
    </xf>
    <xf numFmtId="3" fontId="11" fillId="0" borderId="0" xfId="10" applyNumberFormat="1" applyFont="1" applyFill="1" applyBorder="1" applyAlignment="1" applyProtection="1">
      <alignment horizontal="right" vertical="center" wrapText="1"/>
    </xf>
    <xf numFmtId="3" fontId="11" fillId="0" borderId="3" xfId="10" applyNumberFormat="1" applyFont="1" applyBorder="1" applyAlignment="1">
      <alignment vertical="center"/>
    </xf>
    <xf numFmtId="3" fontId="11" fillId="5" borderId="3" xfId="10" applyNumberFormat="1" applyFont="1" applyFill="1" applyBorder="1" applyAlignment="1">
      <alignment vertical="center"/>
    </xf>
    <xf numFmtId="3" fontId="10" fillId="0" borderId="0" xfId="10" applyNumberFormat="1" applyFont="1" applyFill="1" applyBorder="1" applyAlignment="1" applyProtection="1">
      <alignment horizontal="left" vertical="center"/>
    </xf>
    <xf numFmtId="3" fontId="10" fillId="0" borderId="0" xfId="10" applyNumberFormat="1" applyFont="1" applyBorder="1" applyAlignment="1">
      <alignment vertical="center"/>
    </xf>
    <xf numFmtId="3" fontId="10" fillId="0" borderId="3" xfId="10" applyNumberFormat="1" applyFont="1" applyBorder="1" applyAlignment="1">
      <alignment vertical="center"/>
    </xf>
    <xf numFmtId="3" fontId="25" fillId="0" borderId="0" xfId="10" applyNumberFormat="1" applyFont="1" applyBorder="1" applyAlignment="1">
      <alignment vertical="center"/>
    </xf>
    <xf numFmtId="3" fontId="25" fillId="0" borderId="3" xfId="10" applyNumberFormat="1" applyFont="1" applyBorder="1" applyAlignment="1">
      <alignment vertical="center"/>
    </xf>
    <xf numFmtId="3" fontId="10" fillId="3" borderId="0" xfId="10" applyNumberFormat="1" applyFont="1" applyFill="1" applyBorder="1" applyAlignment="1">
      <alignment vertical="center"/>
    </xf>
    <xf numFmtId="3" fontId="10" fillId="0" borderId="0" xfId="10" applyNumberFormat="1" applyFont="1" applyFill="1" applyBorder="1" applyAlignment="1" applyProtection="1">
      <alignment vertical="center" wrapText="1"/>
    </xf>
    <xf numFmtId="3" fontId="21" fillId="3" borderId="3" xfId="10" applyNumberFormat="1" applyFont="1" applyFill="1" applyBorder="1" applyAlignment="1">
      <alignment vertical="center"/>
    </xf>
    <xf numFmtId="3" fontId="25" fillId="3" borderId="29" xfId="10" applyNumberFormat="1" applyFont="1" applyFill="1" applyBorder="1" applyAlignment="1" applyProtection="1">
      <alignment vertical="center"/>
    </xf>
    <xf numFmtId="3" fontId="11" fillId="5" borderId="3" xfId="31" applyNumberFormat="1" applyFont="1" applyFill="1" applyBorder="1" applyAlignment="1" applyProtection="1">
      <alignment horizontal="right" vertical="center"/>
      <protection locked="0"/>
    </xf>
    <xf numFmtId="3" fontId="34" fillId="0" borderId="3" xfId="31" applyNumberFormat="1" applyFont="1" applyFill="1" applyBorder="1" applyAlignment="1" applyProtection="1">
      <alignment horizontal="right" vertical="center"/>
      <protection locked="0"/>
    </xf>
    <xf numFmtId="3" fontId="34" fillId="2" borderId="5" xfId="31" applyNumberFormat="1" applyFont="1" applyFill="1" applyBorder="1" applyAlignment="1">
      <alignment horizontal="center" vertical="center"/>
    </xf>
    <xf numFmtId="3" fontId="34" fillId="2" borderId="5" xfId="31" applyNumberFormat="1" applyFont="1" applyFill="1" applyBorder="1" applyAlignment="1">
      <alignment horizontal="right" vertical="center"/>
    </xf>
    <xf numFmtId="3" fontId="21" fillId="3" borderId="6" xfId="18" applyNumberFormat="1" applyFont="1" applyFill="1" applyBorder="1" applyAlignment="1" applyProtection="1">
      <alignment horizontal="right" vertical="center"/>
    </xf>
    <xf numFmtId="3" fontId="40" fillId="0" borderId="0" xfId="0" applyNumberFormat="1" applyFont="1" applyAlignment="1">
      <alignment vertical="center"/>
    </xf>
    <xf numFmtId="3" fontId="10" fillId="0" borderId="11" xfId="0" applyNumberFormat="1" applyFont="1" applyFill="1" applyBorder="1" applyAlignment="1">
      <alignment horizontal="right" vertical="center" wrapText="1"/>
    </xf>
    <xf numFmtId="3" fontId="21" fillId="3" borderId="6" xfId="18" applyNumberFormat="1" applyFont="1" applyFill="1" applyBorder="1" applyAlignment="1">
      <alignment horizontal="right" vertical="center"/>
    </xf>
    <xf numFmtId="3" fontId="25" fillId="2" borderId="29" xfId="0" applyNumberFormat="1" applyFont="1" applyFill="1" applyBorder="1" applyAlignment="1">
      <alignment vertical="center" wrapText="1"/>
    </xf>
    <xf numFmtId="3" fontId="22" fillId="2" borderId="12" xfId="0" applyNumberFormat="1" applyFont="1" applyFill="1" applyBorder="1" applyAlignment="1">
      <alignment horizontal="justify" vertical="top" wrapText="1"/>
    </xf>
    <xf numFmtId="3" fontId="22" fillId="0" borderId="12" xfId="0" applyNumberFormat="1" applyFont="1" applyFill="1" applyBorder="1" applyAlignment="1">
      <alignment horizontal="justify" vertical="top" wrapText="1"/>
    </xf>
    <xf numFmtId="3" fontId="22" fillId="2" borderId="11" xfId="0" applyNumberFormat="1" applyFont="1" applyFill="1" applyBorder="1" applyAlignment="1">
      <alignment horizontal="right" vertical="center" wrapText="1"/>
    </xf>
    <xf numFmtId="3" fontId="22" fillId="2" borderId="11" xfId="0" applyNumberFormat="1" applyFont="1" applyFill="1" applyBorder="1" applyAlignment="1">
      <alignment horizontal="justify" vertical="top" wrapText="1"/>
    </xf>
    <xf numFmtId="3" fontId="22" fillId="0" borderId="11" xfId="0" applyNumberFormat="1" applyFont="1" applyFill="1" applyBorder="1" applyAlignment="1">
      <alignment horizontal="justify" vertical="top" wrapText="1"/>
    </xf>
    <xf numFmtId="3" fontId="22" fillId="5" borderId="11" xfId="0" applyNumberFormat="1" applyFont="1" applyFill="1" applyBorder="1" applyAlignment="1">
      <alignment horizontal="right" vertical="center" wrapText="1"/>
    </xf>
    <xf numFmtId="3" fontId="22" fillId="5"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lignment horizontal="right" vertical="center" wrapText="1"/>
    </xf>
    <xf numFmtId="3" fontId="22" fillId="0" borderId="11" xfId="0" applyNumberFormat="1" applyFont="1" applyFill="1" applyBorder="1" applyAlignment="1" applyProtection="1">
      <alignment horizontal="right" vertical="center" wrapText="1"/>
      <protection locked="0"/>
    </xf>
    <xf numFmtId="3" fontId="22" fillId="2" borderId="12" xfId="0" applyNumberFormat="1" applyFont="1" applyFill="1" applyBorder="1" applyAlignment="1">
      <alignment horizontal="right" vertical="center" wrapText="1"/>
    </xf>
    <xf numFmtId="3" fontId="22" fillId="0" borderId="12" xfId="0" applyNumberFormat="1" applyFont="1" applyFill="1" applyBorder="1" applyAlignment="1">
      <alignment horizontal="right" vertical="center" wrapText="1"/>
    </xf>
    <xf numFmtId="3" fontId="21" fillId="3" borderId="12" xfId="0" applyNumberFormat="1" applyFont="1" applyFill="1" applyBorder="1" applyAlignment="1" applyProtection="1">
      <alignment horizontal="right" vertical="center" wrapText="1"/>
    </xf>
    <xf numFmtId="3" fontId="21" fillId="3" borderId="11" xfId="31" applyNumberFormat="1" applyFont="1" applyFill="1" applyBorder="1" applyAlignment="1">
      <alignment horizontal="right"/>
    </xf>
    <xf numFmtId="3" fontId="34" fillId="2" borderId="11" xfId="31" applyNumberFormat="1" applyFont="1" applyFill="1" applyBorder="1" applyAlignment="1" applyProtection="1">
      <alignment horizontal="right" wrapText="1"/>
      <protection locked="0"/>
    </xf>
    <xf numFmtId="3" fontId="34" fillId="0" borderId="11" xfId="31" applyNumberFormat="1" applyFont="1" applyFill="1" applyBorder="1" applyAlignment="1" applyProtection="1">
      <alignment horizontal="right" wrapText="1"/>
      <protection locked="0"/>
    </xf>
    <xf numFmtId="3" fontId="34" fillId="2" borderId="11" xfId="31" applyNumberFormat="1" applyFont="1" applyFill="1" applyBorder="1" applyAlignment="1">
      <alignment horizontal="right" wrapText="1"/>
    </xf>
    <xf numFmtId="3" fontId="34" fillId="5" borderId="11" xfId="31" applyNumberFormat="1" applyFont="1" applyFill="1" applyBorder="1" applyAlignment="1" applyProtection="1">
      <alignment horizontal="right" wrapText="1"/>
      <protection locked="0"/>
    </xf>
    <xf numFmtId="3" fontId="34" fillId="5" borderId="11" xfId="31" applyNumberFormat="1" applyFont="1" applyFill="1" applyBorder="1" applyAlignment="1">
      <alignment horizontal="right" wrapText="1"/>
    </xf>
    <xf numFmtId="3" fontId="21" fillId="3" borderId="11" xfId="31" applyNumberFormat="1" applyFont="1" applyFill="1" applyBorder="1" applyAlignment="1">
      <alignment horizontal="right" wrapText="1"/>
    </xf>
    <xf numFmtId="3" fontId="21" fillId="3" borderId="11" xfId="31" applyNumberFormat="1" applyFont="1" applyFill="1" applyBorder="1" applyAlignment="1" applyProtection="1">
      <alignment horizontal="right" wrapText="1"/>
      <protection locked="0"/>
    </xf>
    <xf numFmtId="3" fontId="34" fillId="2" borderId="12" xfId="31" applyNumberFormat="1" applyFont="1" applyFill="1" applyBorder="1" applyAlignment="1" applyProtection="1">
      <alignment horizontal="right" wrapText="1"/>
      <protection locked="0"/>
    </xf>
    <xf numFmtId="3" fontId="34" fillId="2" borderId="12" xfId="31" applyNumberFormat="1" applyFont="1" applyFill="1" applyBorder="1" applyAlignment="1">
      <alignment horizontal="right" wrapText="1"/>
    </xf>
    <xf numFmtId="3" fontId="34" fillId="0" borderId="12" xfId="31" applyNumberFormat="1" applyFont="1" applyFill="1" applyBorder="1" applyAlignment="1" applyProtection="1">
      <alignment horizontal="right" wrapText="1"/>
      <protection locked="0"/>
    </xf>
    <xf numFmtId="3" fontId="11" fillId="0" borderId="0" xfId="0" applyNumberFormat="1" applyFont="1" applyFill="1" applyAlignment="1">
      <alignment wrapText="1"/>
    </xf>
    <xf numFmtId="3" fontId="11" fillId="2" borderId="11" xfId="0" applyNumberFormat="1" applyFont="1" applyFill="1" applyBorder="1" applyAlignment="1">
      <alignment wrapText="1"/>
    </xf>
    <xf numFmtId="3" fontId="34" fillId="0" borderId="11" xfId="31" applyNumberFormat="1" applyFont="1" applyFill="1" applyBorder="1" applyAlignment="1">
      <alignment horizontal="right" wrapText="1"/>
    </xf>
    <xf numFmtId="3" fontId="11" fillId="5" borderId="11" xfId="0" applyNumberFormat="1" applyFont="1" applyFill="1" applyBorder="1" applyAlignment="1">
      <alignment wrapText="1"/>
    </xf>
    <xf numFmtId="3" fontId="11" fillId="0" borderId="11" xfId="0" applyNumberFormat="1" applyFont="1" applyFill="1" applyBorder="1" applyAlignment="1">
      <alignment wrapText="1"/>
    </xf>
    <xf numFmtId="3" fontId="21" fillId="3" borderId="12" xfId="31" applyNumberFormat="1" applyFont="1" applyFill="1" applyBorder="1" applyAlignment="1">
      <alignment horizontal="right" wrapText="1"/>
    </xf>
    <xf numFmtId="0" fontId="21" fillId="0" borderId="1" xfId="0" applyNumberFormat="1" applyFont="1" applyFill="1" applyBorder="1" applyAlignment="1" applyProtection="1">
      <alignment horizontal="left" vertical="center" wrapText="1"/>
    </xf>
    <xf numFmtId="3" fontId="21" fillId="0" borderId="0" xfId="0" applyNumberFormat="1" applyFont="1" applyFill="1" applyBorder="1" applyAlignment="1">
      <alignment vertical="center"/>
    </xf>
    <xf numFmtId="0" fontId="21" fillId="0" borderId="0" xfId="0" applyFont="1" applyFill="1" applyBorder="1" applyAlignment="1">
      <alignment vertical="center"/>
    </xf>
    <xf numFmtId="0" fontId="11" fillId="0" borderId="1" xfId="0" applyFont="1" applyFill="1" applyBorder="1" applyAlignment="1">
      <alignment vertical="center"/>
    </xf>
    <xf numFmtId="3" fontId="10" fillId="0" borderId="0" xfId="0" applyNumberFormat="1" applyFont="1" applyFill="1" applyBorder="1" applyAlignment="1">
      <alignment vertical="center"/>
    </xf>
    <xf numFmtId="3" fontId="11" fillId="0" borderId="3" xfId="10" applyNumberFormat="1" applyFont="1" applyFill="1" applyBorder="1" applyAlignment="1">
      <alignment vertical="center"/>
    </xf>
    <xf numFmtId="0" fontId="11" fillId="0" borderId="0" xfId="10" applyNumberFormat="1" applyFont="1" applyFill="1" applyBorder="1" applyAlignment="1" applyProtection="1">
      <alignment horizontal="left" vertical="center" wrapText="1"/>
    </xf>
    <xf numFmtId="0" fontId="21" fillId="3" borderId="0" xfId="10" applyNumberFormat="1" applyFont="1" applyFill="1" applyBorder="1" applyAlignment="1" applyProtection="1">
      <alignment horizontal="left" vertical="center" wrapText="1"/>
    </xf>
    <xf numFmtId="0" fontId="21" fillId="0" borderId="0" xfId="10" applyNumberFormat="1" applyFont="1" applyFill="1" applyBorder="1" applyAlignment="1" applyProtection="1">
      <alignment horizontal="left" vertical="center" wrapText="1"/>
    </xf>
    <xf numFmtId="0" fontId="11" fillId="5" borderId="0" xfId="10" applyNumberFormat="1" applyFont="1" applyFill="1" applyBorder="1" applyAlignment="1" applyProtection="1">
      <alignment horizontal="left" vertical="center" wrapText="1"/>
    </xf>
    <xf numFmtId="0" fontId="10" fillId="0" borderId="0" xfId="10" applyNumberFormat="1" applyFont="1" applyFill="1" applyBorder="1" applyAlignment="1" applyProtection="1">
      <alignment horizontal="left" vertical="center" wrapText="1"/>
    </xf>
    <xf numFmtId="0" fontId="11" fillId="0" borderId="0" xfId="10" applyFont="1" applyFill="1" applyBorder="1" applyAlignment="1">
      <alignment vertical="center"/>
    </xf>
    <xf numFmtId="0" fontId="11" fillId="0" borderId="2" xfId="10" applyFont="1" applyBorder="1" applyAlignment="1">
      <alignment vertical="center"/>
    </xf>
    <xf numFmtId="0" fontId="11" fillId="0" borderId="1" xfId="10" applyNumberFormat="1" applyFont="1" applyFill="1" applyBorder="1" applyAlignment="1" applyProtection="1">
      <alignment horizontal="left" vertical="center"/>
    </xf>
    <xf numFmtId="0" fontId="11" fillId="5" borderId="1" xfId="10" applyNumberFormat="1" applyFont="1" applyFill="1" applyBorder="1" applyAlignment="1" applyProtection="1">
      <alignment horizontal="left" vertical="center"/>
    </xf>
    <xf numFmtId="0" fontId="21" fillId="0" borderId="1" xfId="1" applyNumberFormat="1" applyFont="1" applyFill="1" applyBorder="1" applyAlignment="1" applyProtection="1">
      <alignment vertical="center"/>
    </xf>
    <xf numFmtId="0" fontId="21" fillId="0" borderId="0" xfId="0" applyFont="1" applyFill="1" applyBorder="1" applyAlignment="1" applyProtection="1">
      <alignment horizontal="left" vertical="top"/>
    </xf>
    <xf numFmtId="0" fontId="21" fillId="0" borderId="0" xfId="1" applyNumberFormat="1" applyFont="1" applyFill="1" applyBorder="1" applyAlignment="1" applyProtection="1">
      <alignment vertical="top"/>
    </xf>
    <xf numFmtId="3" fontId="21" fillId="3" borderId="3" xfId="10" applyNumberFormat="1" applyFont="1" applyFill="1" applyBorder="1" applyAlignment="1">
      <alignment horizontal="right" vertical="center"/>
    </xf>
    <xf numFmtId="3" fontId="21" fillId="0" borderId="3" xfId="10" applyNumberFormat="1" applyFont="1" applyFill="1" applyBorder="1" applyAlignment="1">
      <alignment horizontal="right" vertical="center"/>
    </xf>
    <xf numFmtId="3" fontId="21" fillId="3" borderId="3" xfId="10" applyNumberFormat="1" applyFont="1" applyFill="1" applyBorder="1" applyAlignment="1" applyProtection="1">
      <alignment vertical="center"/>
    </xf>
    <xf numFmtId="3" fontId="11" fillId="5" borderId="3" xfId="10" applyNumberFormat="1" applyFont="1" applyFill="1" applyBorder="1" applyAlignment="1" applyProtection="1">
      <alignment vertical="center"/>
    </xf>
    <xf numFmtId="3" fontId="11" fillId="5" borderId="3" xfId="10" applyNumberFormat="1" applyFont="1" applyFill="1" applyBorder="1" applyAlignment="1">
      <alignment horizontal="right" vertical="center"/>
    </xf>
    <xf numFmtId="3" fontId="11" fillId="0" borderId="3" xfId="10" applyNumberFormat="1" applyFont="1" applyFill="1" applyBorder="1" applyAlignment="1">
      <alignment horizontal="right" vertical="center"/>
    </xf>
    <xf numFmtId="3" fontId="11" fillId="0" borderId="3" xfId="10" applyNumberFormat="1" applyFont="1" applyBorder="1" applyAlignment="1">
      <alignment horizontal="right" vertical="center"/>
    </xf>
    <xf numFmtId="3" fontId="10" fillId="0" borderId="3" xfId="10" applyNumberFormat="1" applyFont="1" applyFill="1" applyBorder="1" applyAlignment="1" applyProtection="1">
      <alignment vertical="center" wrapText="1"/>
    </xf>
    <xf numFmtId="3" fontId="21" fillId="0" borderId="3" xfId="10" applyNumberFormat="1" applyFont="1" applyFill="1" applyBorder="1" applyAlignment="1">
      <alignment vertical="center"/>
    </xf>
    <xf numFmtId="4" fontId="11" fillId="0" borderId="5" xfId="10" applyNumberFormat="1" applyFont="1" applyBorder="1" applyAlignment="1">
      <alignment vertical="center"/>
    </xf>
    <xf numFmtId="3" fontId="21" fillId="3" borderId="1" xfId="10" applyNumberFormat="1" applyFont="1" applyFill="1" applyBorder="1" applyAlignment="1">
      <alignment vertical="center"/>
    </xf>
    <xf numFmtId="3" fontId="21" fillId="0" borderId="1" xfId="10" applyNumberFormat="1" applyFont="1" applyFill="1" applyBorder="1" applyAlignment="1">
      <alignment vertical="center"/>
    </xf>
    <xf numFmtId="3" fontId="11" fillId="5" borderId="1" xfId="10" applyNumberFormat="1" applyFont="1" applyFill="1" applyBorder="1" applyAlignment="1">
      <alignment vertical="center"/>
    </xf>
    <xf numFmtId="3" fontId="11" fillId="0" borderId="1" xfId="10" applyNumberFormat="1" applyFont="1" applyBorder="1" applyAlignment="1">
      <alignment vertical="center"/>
    </xf>
    <xf numFmtId="3" fontId="10" fillId="0" borderId="1" xfId="10" applyNumberFormat="1" applyFont="1" applyFill="1" applyBorder="1" applyAlignment="1" applyProtection="1">
      <alignment horizontal="left" vertical="center"/>
    </xf>
    <xf numFmtId="3" fontId="25" fillId="0" borderId="1" xfId="10" applyNumberFormat="1" applyFont="1" applyBorder="1" applyAlignment="1">
      <alignment vertical="center"/>
    </xf>
    <xf numFmtId="0" fontId="23" fillId="2" borderId="0" xfId="10" applyFont="1" applyFill="1" applyBorder="1" applyAlignment="1">
      <alignment horizontal="center"/>
    </xf>
    <xf numFmtId="0" fontId="21" fillId="3" borderId="29" xfId="0" applyNumberFormat="1" applyFont="1" applyFill="1" applyBorder="1" applyAlignment="1" applyProtection="1">
      <alignment horizontal="center" vertical="center"/>
    </xf>
    <xf numFmtId="0" fontId="11" fillId="2" borderId="0" xfId="10" applyFont="1" applyFill="1" applyBorder="1" applyAlignment="1">
      <alignment horizontal="left" vertical="center" wrapText="1"/>
    </xf>
    <xf numFmtId="0" fontId="11" fillId="5" borderId="0" xfId="10" applyFont="1" applyFill="1" applyBorder="1" applyAlignment="1">
      <alignment horizontal="left" vertical="center" wrapText="1"/>
    </xf>
    <xf numFmtId="0" fontId="10" fillId="2" borderId="0" xfId="10" applyFont="1" applyFill="1" applyBorder="1" applyAlignment="1">
      <alignment horizontal="left" vertical="center" wrapText="1"/>
    </xf>
    <xf numFmtId="0" fontId="23" fillId="0" borderId="0" xfId="10" applyNumberFormat="1" applyFont="1" applyFill="1" applyBorder="1" applyAlignment="1" applyProtection="1">
      <alignment horizontal="center" vertical="center" wrapText="1"/>
    </xf>
    <xf numFmtId="0" fontId="32"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2" fillId="3" borderId="2"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11" fillId="4" borderId="0" xfId="0" applyFont="1" applyFill="1" applyBorder="1" applyAlignment="1" applyProtection="1">
      <alignment horizontal="left" vertical="top"/>
    </xf>
    <xf numFmtId="0" fontId="10" fillId="2" borderId="0" xfId="0" applyFont="1" applyFill="1" applyBorder="1" applyAlignment="1" applyProtection="1">
      <alignment horizontal="center" vertical="top"/>
    </xf>
    <xf numFmtId="0" fontId="21" fillId="3" borderId="8" xfId="10" applyFont="1" applyFill="1" applyBorder="1" applyAlignment="1" applyProtection="1">
      <alignment horizontal="center" vertical="center"/>
    </xf>
    <xf numFmtId="37" fontId="23" fillId="0" borderId="0" xfId="20" applyNumberFormat="1" applyFont="1" applyFill="1" applyBorder="1" applyAlignment="1" applyProtection="1">
      <alignment horizontal="center"/>
      <protection locked="0"/>
    </xf>
    <xf numFmtId="164" fontId="21" fillId="3" borderId="9" xfId="20" applyNumberFormat="1" applyFont="1" applyFill="1" applyBorder="1" applyAlignment="1" applyProtection="1">
      <alignment horizontal="center" vertical="center"/>
    </xf>
    <xf numFmtId="164" fontId="21" fillId="3" borderId="7" xfId="20" applyNumberFormat="1" applyFont="1" applyFill="1" applyBorder="1" applyAlignment="1" applyProtection="1">
      <alignment horizontal="center" vertical="center"/>
    </xf>
    <xf numFmtId="164" fontId="23" fillId="0" borderId="0" xfId="20" applyNumberFormat="1" applyFont="1" applyFill="1" applyBorder="1" applyAlignment="1" applyProtection="1">
      <alignment horizontal="center" vertical="center"/>
      <protection locked="0"/>
    </xf>
    <xf numFmtId="164" fontId="12" fillId="0" borderId="0" xfId="5" applyNumberFormat="1" applyFont="1" applyFill="1" applyBorder="1" applyAlignment="1" applyProtection="1">
      <alignment horizontal="center" vertical="center"/>
    </xf>
    <xf numFmtId="0" fontId="73" fillId="0" borderId="6" xfId="0" applyFont="1" applyFill="1" applyBorder="1" applyAlignment="1">
      <alignment horizontal="center" vertical="center" textRotation="255" wrapText="1"/>
    </xf>
    <xf numFmtId="0" fontId="73" fillId="0" borderId="6" xfId="0" applyFont="1" applyBorder="1" applyAlignment="1">
      <alignment horizontal="center" vertical="center" textRotation="255" wrapText="1"/>
    </xf>
    <xf numFmtId="0" fontId="64" fillId="0" borderId="0" xfId="0" applyFont="1" applyFill="1" applyAlignment="1">
      <alignment horizontal="center" vertical="center"/>
    </xf>
    <xf numFmtId="0" fontId="66" fillId="0" borderId="0" xfId="0" applyFont="1" applyBorder="1" applyAlignment="1">
      <alignment horizontal="center" vertical="center" wrapText="1"/>
    </xf>
    <xf numFmtId="0" fontId="21" fillId="3" borderId="1" xfId="10" applyFont="1" applyFill="1" applyBorder="1" applyAlignment="1">
      <alignment vertical="center" wrapText="1"/>
    </xf>
    <xf numFmtId="0" fontId="21" fillId="3" borderId="0" xfId="10" applyFont="1" applyFill="1" applyBorder="1" applyAlignment="1">
      <alignment vertical="center" wrapText="1"/>
    </xf>
    <xf numFmtId="0" fontId="21" fillId="3" borderId="4" xfId="10" applyFont="1" applyFill="1" applyBorder="1" applyAlignment="1">
      <alignment vertical="center" wrapText="1"/>
    </xf>
    <xf numFmtId="0" fontId="21" fillId="3" borderId="2" xfId="10" applyFont="1" applyFill="1" applyBorder="1" applyAlignment="1">
      <alignment vertical="center" wrapText="1"/>
    </xf>
    <xf numFmtId="0" fontId="22" fillId="0" borderId="1" xfId="10" applyFont="1" applyFill="1" applyBorder="1" applyAlignment="1">
      <alignment vertical="center"/>
    </xf>
    <xf numFmtId="0" fontId="25" fillId="0" borderId="0" xfId="10" applyFont="1" applyFill="1" applyBorder="1" applyAlignment="1">
      <alignment horizontal="center" vertical="center"/>
    </xf>
    <xf numFmtId="3" fontId="25" fillId="0" borderId="1" xfId="10" applyNumberFormat="1" applyFont="1" applyFill="1" applyBorder="1" applyAlignment="1">
      <alignment vertical="center"/>
    </xf>
    <xf numFmtId="0" fontId="25" fillId="0" borderId="0" xfId="10" applyFont="1" applyFill="1" applyBorder="1" applyAlignment="1">
      <alignment horizontal="left" vertical="center" wrapText="1"/>
    </xf>
    <xf numFmtId="3" fontId="11" fillId="0" borderId="1" xfId="10" applyNumberFormat="1" applyFont="1" applyFill="1" applyBorder="1" applyAlignment="1">
      <alignment vertical="center"/>
    </xf>
    <xf numFmtId="0" fontId="22" fillId="0" borderId="0" xfId="10" applyFont="1" applyFill="1" applyBorder="1" applyAlignment="1">
      <alignment horizontal="left" vertical="center" wrapText="1"/>
    </xf>
    <xf numFmtId="0" fontId="25" fillId="0" borderId="1" xfId="10" applyFont="1" applyFill="1" applyBorder="1" applyAlignment="1">
      <alignment horizontal="left" vertical="center" wrapText="1"/>
    </xf>
    <xf numFmtId="0" fontId="22" fillId="0" borderId="1" xfId="10" applyFont="1" applyFill="1" applyBorder="1" applyAlignment="1">
      <alignment horizontal="left" vertical="center" wrapText="1"/>
    </xf>
    <xf numFmtId="3" fontId="10" fillId="2" borderId="1" xfId="10" applyNumberFormat="1" applyFont="1" applyFill="1" applyBorder="1" applyAlignment="1">
      <alignment horizontal="right" vertical="center" wrapText="1"/>
    </xf>
    <xf numFmtId="0" fontId="21" fillId="3" borderId="0" xfId="10" applyFont="1" applyFill="1" applyBorder="1" applyAlignment="1">
      <alignment vertical="center"/>
    </xf>
    <xf numFmtId="0" fontId="21" fillId="3" borderId="1" xfId="10" applyFont="1" applyFill="1" applyBorder="1" applyAlignment="1">
      <alignment vertical="center"/>
    </xf>
    <xf numFmtId="0" fontId="11" fillId="5" borderId="0" xfId="10" applyFont="1" applyFill="1" applyBorder="1" applyAlignment="1">
      <alignment vertical="center"/>
    </xf>
    <xf numFmtId="0" fontId="23" fillId="2" borderId="0" xfId="10" applyFont="1" applyFill="1" applyBorder="1" applyAlignment="1"/>
    <xf numFmtId="0" fontId="23" fillId="0" borderId="0" xfId="0" applyFont="1" applyAlignment="1">
      <alignment vertical="center"/>
    </xf>
    <xf numFmtId="0" fontId="24" fillId="0" borderId="1" xfId="0" applyFont="1" applyBorder="1" applyAlignment="1">
      <alignment horizontal="center" wrapText="1"/>
    </xf>
    <xf numFmtId="0" fontId="24" fillId="0" borderId="0" xfId="0" applyFont="1" applyBorder="1" applyAlignment="1">
      <alignment horizontal="center" wrapText="1"/>
    </xf>
    <xf numFmtId="0" fontId="24" fillId="0" borderId="3" xfId="0" applyFont="1" applyBorder="1" applyAlignment="1">
      <alignment horizontal="center" wrapText="1"/>
    </xf>
    <xf numFmtId="0" fontId="46" fillId="0" borderId="1" xfId="0" applyFont="1" applyBorder="1"/>
    <xf numFmtId="0" fontId="46" fillId="0" borderId="3" xfId="0" applyFont="1" applyBorder="1"/>
    <xf numFmtId="0" fontId="10" fillId="2" borderId="0" xfId="1" applyNumberFormat="1" applyFont="1" applyFill="1" applyBorder="1" applyAlignment="1" applyProtection="1">
      <alignment vertical="top"/>
    </xf>
    <xf numFmtId="164" fontId="23" fillId="0" borderId="0" xfId="5" applyNumberFormat="1" applyFont="1" applyFill="1" applyBorder="1" applyAlignment="1" applyProtection="1">
      <alignment vertical="center"/>
    </xf>
    <xf numFmtId="164" fontId="21" fillId="3" borderId="9" xfId="20" applyNumberFormat="1" applyFont="1" applyFill="1" applyBorder="1" applyAlignment="1" applyProtection="1">
      <alignment horizontal="center" vertical="center" wrapText="1"/>
    </xf>
    <xf numFmtId="164" fontId="21" fillId="3" borderId="6" xfId="20" applyNumberFormat="1" applyFont="1" applyFill="1" applyBorder="1" applyAlignment="1" applyProtection="1">
      <alignment horizontal="center" vertical="center"/>
    </xf>
    <xf numFmtId="0" fontId="22" fillId="2" borderId="13" xfId="0" applyFont="1" applyFill="1" applyBorder="1" applyAlignment="1">
      <alignment horizontal="left" vertical="center" wrapText="1"/>
    </xf>
    <xf numFmtId="3" fontId="22" fillId="2" borderId="10" xfId="0" applyNumberFormat="1" applyFont="1" applyFill="1" applyBorder="1" applyAlignment="1">
      <alignment horizontal="justify" vertical="center" wrapText="1"/>
    </xf>
    <xf numFmtId="3" fontId="21" fillId="3" borderId="11" xfId="0" applyNumberFormat="1" applyFont="1" applyFill="1" applyBorder="1" applyAlignment="1">
      <alignment horizontal="right" vertical="top" wrapText="1"/>
    </xf>
    <xf numFmtId="3" fontId="22" fillId="2" borderId="11" xfId="0" applyNumberFormat="1" applyFont="1" applyFill="1" applyBorder="1" applyAlignment="1" applyProtection="1">
      <alignment horizontal="right" vertical="top" wrapText="1"/>
      <protection locked="0"/>
    </xf>
    <xf numFmtId="3" fontId="22" fillId="2" borderId="11" xfId="0" applyNumberFormat="1" applyFont="1" applyFill="1" applyBorder="1" applyAlignment="1">
      <alignment horizontal="right" vertical="top" wrapText="1"/>
    </xf>
    <xf numFmtId="3" fontId="22" fillId="4" borderId="11" xfId="0" applyNumberFormat="1" applyFont="1" applyFill="1" applyBorder="1" applyAlignment="1" applyProtection="1">
      <alignment horizontal="right" vertical="top" wrapText="1"/>
      <protection locked="0"/>
    </xf>
    <xf numFmtId="3" fontId="22" fillId="4" borderId="11" xfId="0" applyNumberFormat="1" applyFont="1" applyFill="1" applyBorder="1" applyAlignment="1">
      <alignment horizontal="right" vertical="top" wrapText="1"/>
    </xf>
    <xf numFmtId="0" fontId="22" fillId="2" borderId="1" xfId="0" applyFont="1" applyFill="1" applyBorder="1" applyAlignment="1">
      <alignment horizontal="left" vertical="top"/>
    </xf>
    <xf numFmtId="0" fontId="22" fillId="2" borderId="3" xfId="0" applyFont="1" applyFill="1" applyBorder="1" applyAlignment="1">
      <alignment horizontal="justify" vertical="top"/>
    </xf>
    <xf numFmtId="3" fontId="22" fillId="2" borderId="11" xfId="0" applyNumberFormat="1" applyFont="1" applyFill="1" applyBorder="1" applyAlignment="1" applyProtection="1">
      <alignment horizontal="right" vertical="top" wrapText="1"/>
    </xf>
    <xf numFmtId="3" fontId="22" fillId="2" borderId="11" xfId="0" applyNumberFormat="1" applyFont="1" applyFill="1" applyBorder="1" applyAlignment="1" applyProtection="1">
      <alignment horizontal="right" vertical="top"/>
      <protection locked="0"/>
    </xf>
    <xf numFmtId="3" fontId="22" fillId="4" borderId="11" xfId="0" applyNumberFormat="1" applyFont="1" applyFill="1" applyBorder="1" applyAlignment="1" applyProtection="1">
      <alignment horizontal="right" vertical="top"/>
      <protection locked="0"/>
    </xf>
    <xf numFmtId="4" fontId="22" fillId="2" borderId="11" xfId="0" applyNumberFormat="1" applyFont="1" applyFill="1" applyBorder="1" applyAlignment="1" applyProtection="1">
      <alignment horizontal="right" vertical="top"/>
      <protection locked="0"/>
    </xf>
    <xf numFmtId="4" fontId="22" fillId="2" borderId="11" xfId="0" applyNumberFormat="1" applyFont="1" applyFill="1" applyBorder="1" applyAlignment="1">
      <alignment horizontal="right" vertical="top" wrapText="1"/>
    </xf>
    <xf numFmtId="4" fontId="22" fillId="0" borderId="11" xfId="0" applyNumberFormat="1" applyFont="1" applyFill="1" applyBorder="1" applyAlignment="1" applyProtection="1">
      <alignment horizontal="right" vertical="top"/>
      <protection locked="0"/>
    </xf>
    <xf numFmtId="3" fontId="22" fillId="2" borderId="11" xfId="0" applyNumberFormat="1" applyFont="1" applyFill="1" applyBorder="1" applyAlignment="1" applyProtection="1">
      <alignment horizontal="right" vertical="top"/>
    </xf>
    <xf numFmtId="3" fontId="21" fillId="3" borderId="11" xfId="0" applyNumberFormat="1" applyFont="1" applyFill="1" applyBorder="1" applyAlignment="1">
      <alignment horizontal="right" vertical="top"/>
    </xf>
    <xf numFmtId="3" fontId="22" fillId="4" borderId="11" xfId="0" applyNumberFormat="1" applyFont="1" applyFill="1" applyBorder="1" applyAlignment="1" applyProtection="1">
      <alignment horizontal="right" vertical="top"/>
    </xf>
    <xf numFmtId="0" fontId="22" fillId="2" borderId="4" xfId="0" applyFont="1" applyFill="1" applyBorder="1" applyAlignment="1">
      <alignment horizontal="left" vertical="top"/>
    </xf>
    <xf numFmtId="0" fontId="22" fillId="2" borderId="5" xfId="0" applyFont="1" applyFill="1" applyBorder="1" applyAlignment="1">
      <alignment vertical="top"/>
    </xf>
    <xf numFmtId="3" fontId="22" fillId="2" borderId="12" xfId="0" applyNumberFormat="1" applyFont="1" applyFill="1" applyBorder="1" applyAlignment="1" applyProtection="1">
      <alignment horizontal="right" vertical="top"/>
    </xf>
    <xf numFmtId="0" fontId="21" fillId="3" borderId="4" xfId="0" applyFont="1" applyFill="1" applyBorder="1" applyAlignment="1">
      <alignment horizontal="left" vertical="top"/>
    </xf>
    <xf numFmtId="0" fontId="21" fillId="3" borderId="5" xfId="0" applyFont="1" applyFill="1" applyBorder="1" applyAlignment="1">
      <alignment vertical="top"/>
    </xf>
    <xf numFmtId="3" fontId="21" fillId="3" borderId="12" xfId="0" applyNumberFormat="1" applyFont="1" applyFill="1" applyBorder="1" applyAlignment="1">
      <alignment horizontal="right" vertical="top"/>
    </xf>
    <xf numFmtId="0" fontId="65" fillId="0" borderId="0" xfId="0" applyFont="1" applyAlignment="1">
      <alignment vertical="center"/>
    </xf>
    <xf numFmtId="0" fontId="66" fillId="0" borderId="0" xfId="0" applyFont="1" applyFill="1" applyBorder="1" applyAlignment="1">
      <alignment horizontal="left" vertical="center"/>
    </xf>
    <xf numFmtId="0" fontId="64" fillId="0" borderId="0" xfId="0" applyFont="1" applyFill="1" applyAlignment="1">
      <alignment vertical="center"/>
    </xf>
    <xf numFmtId="0" fontId="23" fillId="2" borderId="0" xfId="10" applyFont="1" applyFill="1" applyBorder="1" applyAlignment="1">
      <alignment horizontal="center"/>
    </xf>
    <xf numFmtId="0" fontId="71" fillId="0" borderId="0" xfId="10" applyFont="1" applyFill="1" applyBorder="1" applyAlignment="1">
      <alignment horizontal="center" vertical="center"/>
    </xf>
    <xf numFmtId="164" fontId="23" fillId="0" borderId="0" xfId="5" applyNumberFormat="1" applyFont="1" applyFill="1" applyBorder="1" applyAlignment="1" applyProtection="1">
      <alignment horizontal="center" vertical="center"/>
    </xf>
    <xf numFmtId="0" fontId="10" fillId="2" borderId="0" xfId="1" applyNumberFormat="1" applyFont="1" applyFill="1" applyBorder="1" applyAlignment="1" applyProtection="1">
      <alignment horizontal="center" vertical="center"/>
    </xf>
    <xf numFmtId="0" fontId="23" fillId="0" borderId="0" xfId="10" applyNumberFormat="1" applyFont="1" applyFill="1" applyBorder="1" applyAlignment="1" applyProtection="1">
      <alignment horizontal="center" vertical="center" wrapText="1"/>
    </xf>
    <xf numFmtId="0" fontId="46" fillId="0" borderId="1" xfId="0" applyFont="1" applyBorder="1" applyAlignment="1">
      <alignment horizontal="center" wrapText="1"/>
    </xf>
    <xf numFmtId="0" fontId="46" fillId="0" borderId="0" xfId="0" applyFont="1" applyBorder="1" applyAlignment="1">
      <alignment horizontal="center" wrapText="1"/>
    </xf>
    <xf numFmtId="0" fontId="46" fillId="0" borderId="3" xfId="0" applyFont="1" applyBorder="1" applyAlignment="1">
      <alignment horizontal="center" wrapText="1"/>
    </xf>
    <xf numFmtId="0" fontId="11" fillId="2" borderId="0" xfId="10" applyFont="1" applyFill="1" applyBorder="1" applyAlignment="1" applyProtection="1">
      <alignment horizontal="left" vertical="top" wrapText="1"/>
    </xf>
    <xf numFmtId="164" fontId="23" fillId="0" borderId="0" xfId="5" applyNumberFormat="1" applyFont="1" applyFill="1" applyBorder="1" applyAlignment="1" applyProtection="1">
      <alignment horizontal="center"/>
    </xf>
    <xf numFmtId="164" fontId="12" fillId="0" borderId="0" xfId="5" applyNumberFormat="1" applyFont="1" applyFill="1" applyBorder="1" applyAlignment="1" applyProtection="1">
      <alignment horizontal="center"/>
      <protection locked="0"/>
    </xf>
    <xf numFmtId="0" fontId="24" fillId="0" borderId="1" xfId="0" applyFont="1" applyBorder="1" applyAlignment="1">
      <alignment horizontal="center" wrapText="1"/>
    </xf>
    <xf numFmtId="0" fontId="24" fillId="0" borderId="0" xfId="0" applyFont="1" applyBorder="1" applyAlignment="1">
      <alignment horizontal="center" wrapText="1"/>
    </xf>
    <xf numFmtId="0" fontId="24" fillId="0" borderId="3" xfId="0" applyFont="1" applyBorder="1" applyAlignment="1">
      <alignment horizontal="center" wrapText="1"/>
    </xf>
    <xf numFmtId="0" fontId="10" fillId="2" borderId="0" xfId="10" applyFont="1" applyFill="1" applyBorder="1" applyAlignment="1">
      <alignment horizontal="left" vertical="center" wrapText="1"/>
    </xf>
    <xf numFmtId="0" fontId="21" fillId="3" borderId="20" xfId="10" applyFont="1" applyFill="1" applyBorder="1" applyAlignment="1">
      <alignment horizontal="center" vertical="center"/>
    </xf>
    <xf numFmtId="0" fontId="21" fillId="3" borderId="18" xfId="10" applyFont="1" applyFill="1" applyBorder="1" applyAlignment="1">
      <alignment horizontal="center" vertical="center"/>
    </xf>
    <xf numFmtId="0" fontId="21" fillId="3" borderId="1" xfId="10" applyFont="1" applyFill="1" applyBorder="1" applyAlignment="1">
      <alignment horizontal="left" vertical="center"/>
    </xf>
    <xf numFmtId="0" fontId="21" fillId="3" borderId="0" xfId="10" applyFont="1" applyFill="1" applyBorder="1" applyAlignment="1">
      <alignment horizontal="left" vertical="center"/>
    </xf>
    <xf numFmtId="0" fontId="23" fillId="0" borderId="0" xfId="0" applyFont="1" applyAlignment="1">
      <alignment horizontal="center" vertical="center"/>
    </xf>
    <xf numFmtId="0" fontId="23" fillId="2" borderId="0" xfId="10" applyFont="1" applyFill="1" applyBorder="1" applyAlignment="1">
      <alignment horizontal="center" vertical="center"/>
    </xf>
    <xf numFmtId="0" fontId="23" fillId="2" borderId="0" xfId="0" applyFont="1" applyFill="1" applyBorder="1" applyAlignment="1">
      <alignment horizontal="center" vertical="center"/>
    </xf>
    <xf numFmtId="0" fontId="58" fillId="0" borderId="0" xfId="22" applyFont="1" applyFill="1" applyAlignment="1">
      <alignment horizontal="center" vertical="center"/>
    </xf>
    <xf numFmtId="0" fontId="23" fillId="0" borderId="0" xfId="0" applyNumberFormat="1" applyFont="1" applyFill="1" applyBorder="1" applyAlignment="1" applyProtection="1">
      <alignment horizontal="center" vertical="top"/>
    </xf>
    <xf numFmtId="0" fontId="21" fillId="3" borderId="13" xfId="0" applyNumberFormat="1" applyFont="1" applyFill="1" applyBorder="1" applyAlignment="1" applyProtection="1">
      <alignment horizontal="center" vertical="center"/>
    </xf>
    <xf numFmtId="0" fontId="21" fillId="3" borderId="4" xfId="0" applyNumberFormat="1" applyFont="1" applyFill="1" applyBorder="1" applyAlignment="1" applyProtection="1">
      <alignment horizontal="center" vertical="center"/>
    </xf>
    <xf numFmtId="0" fontId="21" fillId="3" borderId="29" xfId="0" applyNumberFormat="1" applyFont="1" applyFill="1" applyBorder="1" applyAlignment="1" applyProtection="1">
      <alignment horizontal="center" vertical="center"/>
    </xf>
    <xf numFmtId="0" fontId="21" fillId="3" borderId="14"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1" fillId="3"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21" fillId="3" borderId="8" xfId="10" applyFont="1" applyFill="1" applyBorder="1" applyAlignment="1">
      <alignment horizontal="center" vertical="center"/>
    </xf>
    <xf numFmtId="0" fontId="21" fillId="3" borderId="0" xfId="0" applyFont="1" applyFill="1" applyBorder="1" applyAlignment="1">
      <alignment vertical="top" wrapText="1"/>
    </xf>
    <xf numFmtId="0" fontId="10" fillId="2" borderId="0" xfId="0" applyFont="1" applyFill="1" applyBorder="1" applyAlignment="1">
      <alignment vertical="center" wrapText="1"/>
    </xf>
    <xf numFmtId="0" fontId="32" fillId="3" borderId="0" xfId="0" applyFont="1" applyFill="1" applyBorder="1" applyAlignment="1">
      <alignment vertical="top" wrapText="1"/>
    </xf>
    <xf numFmtId="0" fontId="32" fillId="3"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56" fillId="3" borderId="6" xfId="0" applyFont="1" applyFill="1" applyBorder="1" applyAlignment="1">
      <alignment horizontal="center"/>
    </xf>
    <xf numFmtId="3" fontId="56" fillId="3" borderId="6" xfId="0" applyNumberFormat="1" applyFont="1" applyFill="1" applyBorder="1" applyAlignment="1">
      <alignment horizontal="right"/>
    </xf>
    <xf numFmtId="0" fontId="56" fillId="3" borderId="6" xfId="0" applyFont="1" applyFill="1" applyBorder="1" applyAlignment="1">
      <alignment horizontal="right"/>
    </xf>
    <xf numFmtId="0" fontId="20" fillId="0" borderId="0" xfId="0" applyFont="1" applyBorder="1" applyAlignment="1">
      <alignment horizontal="center"/>
    </xf>
    <xf numFmtId="3" fontId="20" fillId="0" borderId="0" xfId="0" applyNumberFormat="1" applyFont="1" applyBorder="1" applyAlignment="1">
      <alignment horizontal="right"/>
    </xf>
    <xf numFmtId="0" fontId="20" fillId="0" borderId="6" xfId="0" applyFont="1" applyBorder="1" applyAlignment="1" applyProtection="1">
      <alignment horizontal="left"/>
      <protection locked="0"/>
    </xf>
    <xf numFmtId="3" fontId="20" fillId="0" borderId="6" xfId="0" applyNumberFormat="1" applyFont="1" applyBorder="1" applyAlignment="1" applyProtection="1">
      <alignment horizontal="right"/>
      <protection locked="0"/>
    </xf>
    <xf numFmtId="164" fontId="56" fillId="3" borderId="6" xfId="5" applyNumberFormat="1" applyFont="1" applyFill="1" applyBorder="1" applyAlignment="1" applyProtection="1">
      <alignment horizontal="center" vertical="center"/>
    </xf>
    <xf numFmtId="0" fontId="54" fillId="0" borderId="0" xfId="10" applyFont="1" applyFill="1" applyBorder="1" applyAlignment="1">
      <alignment horizontal="center" vertical="center"/>
    </xf>
    <xf numFmtId="164" fontId="12" fillId="0" borderId="0" xfId="5" applyNumberFormat="1" applyFont="1" applyFill="1" applyBorder="1" applyAlignment="1" applyProtection="1">
      <alignment horizontal="center" vertical="center"/>
    </xf>
    <xf numFmtId="0" fontId="56" fillId="3" borderId="6" xfId="0" applyFont="1" applyFill="1" applyBorder="1" applyAlignment="1">
      <alignment horizontal="center" wrapText="1"/>
    </xf>
    <xf numFmtId="3" fontId="56" fillId="3" borderId="6" xfId="0" applyNumberFormat="1" applyFont="1" applyFill="1" applyBorder="1" applyAlignment="1" applyProtection="1">
      <alignment horizontal="right"/>
    </xf>
    <xf numFmtId="3" fontId="20" fillId="0" borderId="6" xfId="0" applyNumberFormat="1" applyFont="1" applyBorder="1" applyAlignment="1" applyProtection="1">
      <alignment horizontal="right"/>
    </xf>
    <xf numFmtId="164" fontId="56" fillId="3" borderId="9" xfId="5" applyNumberFormat="1" applyFont="1" applyFill="1" applyBorder="1" applyAlignment="1" applyProtection="1">
      <alignment horizontal="center" vertical="center"/>
    </xf>
    <xf numFmtId="164" fontId="56" fillId="3" borderId="8" xfId="5" applyNumberFormat="1" applyFont="1" applyFill="1" applyBorder="1" applyAlignment="1" applyProtection="1">
      <alignment horizontal="center" vertical="center"/>
    </xf>
    <xf numFmtId="164" fontId="56" fillId="3" borderId="7" xfId="5" applyNumberFormat="1" applyFont="1" applyFill="1" applyBorder="1" applyAlignment="1" applyProtection="1">
      <alignment horizontal="center" vertical="center"/>
    </xf>
    <xf numFmtId="0" fontId="20" fillId="0" borderId="9" xfId="0" applyFont="1" applyBorder="1" applyAlignment="1" applyProtection="1">
      <alignment horizontal="left"/>
      <protection locked="0"/>
    </xf>
    <xf numFmtId="0" fontId="20" fillId="0" borderId="7" xfId="0" applyFont="1" applyBorder="1" applyAlignment="1" applyProtection="1">
      <alignment horizontal="left"/>
      <protection locked="0"/>
    </xf>
    <xf numFmtId="164" fontId="10" fillId="0" borderId="0" xfId="5" applyNumberFormat="1" applyFont="1" applyFill="1" applyBorder="1" applyAlignment="1" applyProtection="1">
      <alignment horizontal="center" vertical="center"/>
    </xf>
    <xf numFmtId="164" fontId="56" fillId="3" borderId="13" xfId="5" applyNumberFormat="1" applyFont="1" applyFill="1" applyBorder="1" applyAlignment="1" applyProtection="1">
      <alignment horizontal="center" vertical="center" wrapText="1"/>
    </xf>
    <xf numFmtId="164" fontId="56" fillId="3" borderId="14" xfId="5" applyNumberFormat="1" applyFont="1" applyFill="1" applyBorder="1" applyAlignment="1" applyProtection="1">
      <alignment horizontal="center" vertical="center" wrapText="1"/>
    </xf>
    <xf numFmtId="164" fontId="56" fillId="3" borderId="4" xfId="5" applyNumberFormat="1" applyFont="1" applyFill="1" applyBorder="1" applyAlignment="1" applyProtection="1">
      <alignment horizontal="center" vertical="center" wrapText="1"/>
    </xf>
    <xf numFmtId="164" fontId="56" fillId="3" borderId="5" xfId="5" applyNumberFormat="1" applyFont="1" applyFill="1" applyBorder="1" applyAlignment="1" applyProtection="1">
      <alignment horizontal="center" vertical="center" wrapText="1"/>
    </xf>
    <xf numFmtId="0" fontId="22" fillId="2" borderId="1" xfId="0" applyFont="1" applyFill="1" applyBorder="1" applyAlignment="1">
      <alignment horizontal="left" vertical="top"/>
    </xf>
    <xf numFmtId="0" fontId="22" fillId="2" borderId="3" xfId="0" applyFont="1" applyFill="1" applyBorder="1" applyAlignment="1">
      <alignment horizontal="left" vertical="top"/>
    </xf>
    <xf numFmtId="0" fontId="22" fillId="4" borderId="1" xfId="0" applyFont="1" applyFill="1" applyBorder="1" applyAlignment="1">
      <alignment horizontal="left" vertical="top"/>
    </xf>
    <xf numFmtId="0" fontId="22" fillId="4" borderId="3" xfId="0" applyFont="1" applyFill="1" applyBorder="1" applyAlignment="1">
      <alignment horizontal="left" vertical="top"/>
    </xf>
    <xf numFmtId="0" fontId="21" fillId="3" borderId="1" xfId="0" applyFont="1" applyFill="1" applyBorder="1" applyAlignment="1">
      <alignment horizontal="left" vertical="top" wrapText="1"/>
    </xf>
    <xf numFmtId="0" fontId="21" fillId="3" borderId="3"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4" borderId="1" xfId="0" applyFont="1" applyFill="1" applyBorder="1" applyAlignment="1">
      <alignment horizontal="left" vertical="top" wrapText="1"/>
    </xf>
    <xf numFmtId="0" fontId="22" fillId="4" borderId="3" xfId="0" applyFont="1" applyFill="1" applyBorder="1" applyAlignment="1">
      <alignment horizontal="left" vertical="top" wrapText="1"/>
    </xf>
    <xf numFmtId="164" fontId="23" fillId="0" borderId="0" xfId="20" applyNumberFormat="1" applyFont="1" applyFill="1" applyBorder="1" applyAlignment="1" applyProtection="1">
      <alignment horizontal="center" vertical="center"/>
    </xf>
    <xf numFmtId="164" fontId="21" fillId="3" borderId="13" xfId="20" applyNumberFormat="1" applyFont="1" applyFill="1" applyBorder="1" applyAlignment="1" applyProtection="1">
      <alignment horizontal="center" vertical="center"/>
    </xf>
    <xf numFmtId="164" fontId="21" fillId="3" borderId="14" xfId="20" applyNumberFormat="1" applyFont="1" applyFill="1" applyBorder="1" applyAlignment="1" applyProtection="1">
      <alignment horizontal="center" vertical="center"/>
    </xf>
    <xf numFmtId="164" fontId="21" fillId="3" borderId="1" xfId="20" applyNumberFormat="1" applyFont="1" applyFill="1" applyBorder="1" applyAlignment="1" applyProtection="1">
      <alignment horizontal="center" vertical="center"/>
    </xf>
    <xf numFmtId="164" fontId="21" fillId="3" borderId="3" xfId="20" applyNumberFormat="1" applyFont="1" applyFill="1" applyBorder="1" applyAlignment="1" applyProtection="1">
      <alignment horizontal="center" vertical="center"/>
    </xf>
    <xf numFmtId="164" fontId="21" fillId="3" borderId="4" xfId="20" applyNumberFormat="1" applyFont="1" applyFill="1" applyBorder="1" applyAlignment="1" applyProtection="1">
      <alignment horizontal="center" vertical="center"/>
    </xf>
    <xf numFmtId="164" fontId="21" fillId="3" borderId="5" xfId="20" applyNumberFormat="1" applyFont="1" applyFill="1" applyBorder="1" applyAlignment="1" applyProtection="1">
      <alignment horizontal="center" vertical="center"/>
    </xf>
    <xf numFmtId="164" fontId="21" fillId="3" borderId="9" xfId="20" applyNumberFormat="1" applyFont="1" applyFill="1" applyBorder="1" applyAlignment="1" applyProtection="1">
      <alignment horizontal="center" vertical="center"/>
    </xf>
    <xf numFmtId="164" fontId="21" fillId="3" borderId="8" xfId="20" applyNumberFormat="1" applyFont="1" applyFill="1" applyBorder="1" applyAlignment="1" applyProtection="1">
      <alignment horizontal="center" vertical="center"/>
    </xf>
    <xf numFmtId="164" fontId="21" fillId="3" borderId="7" xfId="20" applyNumberFormat="1" applyFont="1" applyFill="1" applyBorder="1" applyAlignment="1" applyProtection="1">
      <alignment horizontal="center" vertical="center"/>
    </xf>
    <xf numFmtId="164" fontId="21" fillId="3" borderId="10" xfId="20" applyNumberFormat="1" applyFont="1" applyFill="1" applyBorder="1" applyAlignment="1" applyProtection="1">
      <alignment horizontal="center" vertical="center"/>
    </xf>
    <xf numFmtId="164" fontId="21" fillId="3" borderId="12" xfId="20" applyNumberFormat="1" applyFont="1" applyFill="1" applyBorder="1" applyAlignment="1" applyProtection="1">
      <alignment horizontal="center" vertical="center"/>
    </xf>
    <xf numFmtId="0" fontId="21" fillId="3" borderId="1" xfId="0" applyFont="1" applyFill="1" applyBorder="1" applyAlignment="1">
      <alignment horizontal="left" vertical="center" wrapText="1"/>
    </xf>
    <xf numFmtId="0" fontId="21" fillId="3" borderId="0" xfId="0" applyFont="1" applyFill="1" applyBorder="1" applyAlignment="1">
      <alignment horizontal="left" vertical="center" wrapText="1"/>
    </xf>
    <xf numFmtId="164" fontId="23" fillId="0" borderId="0" xfId="20" applyNumberFormat="1" applyFont="1" applyFill="1" applyBorder="1" applyAlignment="1" applyProtection="1">
      <alignment horizontal="center" vertical="center"/>
      <protection locked="0"/>
    </xf>
    <xf numFmtId="37" fontId="23" fillId="0" borderId="0" xfId="20" applyNumberFormat="1" applyFont="1" applyFill="1" applyBorder="1" applyAlignment="1" applyProtection="1">
      <alignment horizontal="center"/>
    </xf>
    <xf numFmtId="37" fontId="21" fillId="3" borderId="13" xfId="20" applyNumberFormat="1" applyFont="1" applyFill="1" applyBorder="1" applyAlignment="1" applyProtection="1">
      <alignment horizontal="center" vertical="center" wrapText="1"/>
    </xf>
    <xf numFmtId="37" fontId="21" fillId="3" borderId="14" xfId="20" applyNumberFormat="1" applyFont="1" applyFill="1" applyBorder="1" applyAlignment="1" applyProtection="1">
      <alignment horizontal="center" vertical="center"/>
    </xf>
    <xf numFmtId="37" fontId="21" fillId="3" borderId="1" xfId="20" applyNumberFormat="1" applyFont="1" applyFill="1" applyBorder="1" applyAlignment="1" applyProtection="1">
      <alignment horizontal="center" vertical="center"/>
    </xf>
    <xf numFmtId="37" fontId="21" fillId="3" borderId="3" xfId="20" applyNumberFormat="1" applyFont="1" applyFill="1" applyBorder="1" applyAlignment="1" applyProtection="1">
      <alignment horizontal="center" vertical="center"/>
    </xf>
    <xf numFmtId="37" fontId="21" fillId="3" borderId="4" xfId="20" applyNumberFormat="1" applyFont="1" applyFill="1" applyBorder="1" applyAlignment="1" applyProtection="1">
      <alignment horizontal="center" vertical="center"/>
    </xf>
    <xf numFmtId="37" fontId="21" fillId="3" borderId="5" xfId="20" applyNumberFormat="1" applyFont="1" applyFill="1" applyBorder="1" applyAlignment="1" applyProtection="1">
      <alignment horizontal="center" vertical="center"/>
    </xf>
    <xf numFmtId="37" fontId="21" fillId="3" borderId="9" xfId="20" applyNumberFormat="1" applyFont="1" applyFill="1" applyBorder="1" applyAlignment="1" applyProtection="1">
      <alignment horizontal="center"/>
    </xf>
    <xf numFmtId="37" fontId="21" fillId="3" borderId="8" xfId="20" applyNumberFormat="1" applyFont="1" applyFill="1" applyBorder="1" applyAlignment="1" applyProtection="1">
      <alignment horizontal="center"/>
    </xf>
    <xf numFmtId="37" fontId="21" fillId="3" borderId="7" xfId="20" applyNumberFormat="1" applyFont="1" applyFill="1" applyBorder="1" applyAlignment="1" applyProtection="1">
      <alignment horizontal="center"/>
    </xf>
    <xf numFmtId="37" fontId="21" fillId="3" borderId="6" xfId="20" applyNumberFormat="1" applyFont="1" applyFill="1" applyBorder="1" applyAlignment="1" applyProtection="1">
      <alignment horizontal="center" vertical="center" wrapText="1"/>
    </xf>
    <xf numFmtId="37" fontId="23" fillId="0" borderId="0" xfId="20" applyNumberFormat="1" applyFont="1" applyFill="1" applyBorder="1" applyAlignment="1" applyProtection="1">
      <alignment horizontal="center"/>
      <protection locked="0"/>
    </xf>
    <xf numFmtId="0" fontId="22" fillId="5" borderId="1" xfId="0" applyFont="1" applyFill="1" applyBorder="1" applyAlignment="1">
      <alignment horizontal="left" vertical="center" wrapText="1" indent="1"/>
    </xf>
    <xf numFmtId="0" fontId="22" fillId="5" borderId="3" xfId="0" applyFont="1" applyFill="1" applyBorder="1" applyAlignment="1">
      <alignment horizontal="left" vertical="center" wrapText="1" indent="1"/>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164" fontId="21" fillId="3" borderId="13" xfId="20" applyNumberFormat="1" applyFont="1" applyFill="1" applyBorder="1" applyAlignment="1" applyProtection="1">
      <alignment horizontal="left" vertical="center"/>
    </xf>
    <xf numFmtId="164" fontId="21" fillId="3" borderId="14" xfId="20" applyNumberFormat="1" applyFont="1" applyFill="1" applyBorder="1" applyAlignment="1" applyProtection="1">
      <alignment horizontal="left" vertical="center"/>
    </xf>
    <xf numFmtId="164" fontId="21" fillId="3" borderId="1" xfId="20" applyNumberFormat="1" applyFont="1" applyFill="1" applyBorder="1" applyAlignment="1" applyProtection="1">
      <alignment horizontal="left" vertical="center"/>
    </xf>
    <xf numFmtId="164" fontId="21" fillId="3" borderId="3" xfId="20" applyNumberFormat="1" applyFont="1" applyFill="1" applyBorder="1" applyAlignment="1" applyProtection="1">
      <alignment horizontal="left" vertical="center"/>
    </xf>
    <xf numFmtId="164" fontId="21" fillId="3" borderId="4" xfId="20" applyNumberFormat="1" applyFont="1" applyFill="1" applyBorder="1" applyAlignment="1" applyProtection="1">
      <alignment horizontal="left" vertical="center"/>
    </xf>
    <xf numFmtId="164" fontId="21" fillId="3" borderId="5" xfId="20" applyNumberFormat="1" applyFont="1" applyFill="1" applyBorder="1" applyAlignment="1" applyProtection="1">
      <alignment horizontal="left" vertical="center"/>
    </xf>
    <xf numFmtId="0" fontId="11" fillId="0" borderId="1" xfId="0" applyFont="1" applyBorder="1" applyAlignment="1">
      <alignment horizontal="left" wrapText="1"/>
    </xf>
    <xf numFmtId="0" fontId="11" fillId="0" borderId="3" xfId="0" applyFont="1" applyBorder="1" applyAlignment="1">
      <alignment horizontal="left" wrapText="1"/>
    </xf>
    <xf numFmtId="0" fontId="23" fillId="0" borderId="0" xfId="0" applyFont="1" applyAlignment="1">
      <alignment horizontal="center"/>
    </xf>
    <xf numFmtId="0" fontId="22" fillId="2" borderId="1"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43" fillId="2" borderId="0" xfId="0" applyFont="1" applyFill="1" applyAlignment="1">
      <alignment horizontal="left" vertical="center" wrapText="1"/>
    </xf>
    <xf numFmtId="0" fontId="39" fillId="5" borderId="0" xfId="0" applyFont="1" applyFill="1" applyBorder="1" applyAlignment="1">
      <alignment horizontal="left" vertical="center" wrapText="1"/>
    </xf>
    <xf numFmtId="0" fontId="39" fillId="5" borderId="3"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39" fillId="2" borderId="3" xfId="0" applyFont="1" applyFill="1" applyBorder="1" applyAlignment="1">
      <alignment horizontal="left" vertical="center" wrapText="1"/>
    </xf>
    <xf numFmtId="3" fontId="21" fillId="3" borderId="10" xfId="18" applyNumberFormat="1" applyFont="1" applyFill="1" applyBorder="1" applyAlignment="1">
      <alignment vertical="center"/>
    </xf>
    <xf numFmtId="3" fontId="21" fillId="3" borderId="12" xfId="18" applyNumberFormat="1" applyFont="1" applyFill="1" applyBorder="1" applyAlignment="1">
      <alignment vertical="center"/>
    </xf>
    <xf numFmtId="3" fontId="21" fillId="3" borderId="9" xfId="0" applyNumberFormat="1" applyFont="1" applyFill="1" applyBorder="1" applyAlignment="1">
      <alignment horizontal="center" vertical="center" wrapText="1"/>
    </xf>
    <xf numFmtId="3" fontId="21" fillId="3" borderId="7" xfId="0" applyNumberFormat="1" applyFont="1" applyFill="1" applyBorder="1" applyAlignment="1">
      <alignment horizontal="center" vertical="center" wrapText="1"/>
    </xf>
    <xf numFmtId="0" fontId="10" fillId="0" borderId="1" xfId="18" applyFont="1" applyFill="1" applyBorder="1" applyAlignment="1">
      <alignment horizontal="left" vertical="center" wrapText="1"/>
    </xf>
    <xf numFmtId="0" fontId="10" fillId="0" borderId="0" xfId="18" applyFont="1" applyFill="1" applyBorder="1" applyAlignment="1">
      <alignment horizontal="left" vertical="center" wrapText="1"/>
    </xf>
    <xf numFmtId="0" fontId="10" fillId="0" borderId="3" xfId="18" applyFont="1" applyFill="1" applyBorder="1" applyAlignment="1">
      <alignment horizontal="left" vertical="center" wrapText="1"/>
    </xf>
    <xf numFmtId="3" fontId="21" fillId="3" borderId="10" xfId="18" applyNumberFormat="1" applyFont="1" applyFill="1" applyBorder="1" applyAlignment="1">
      <alignment horizontal="right" vertical="center"/>
    </xf>
    <xf numFmtId="3" fontId="21" fillId="3" borderId="12" xfId="18" applyNumberFormat="1" applyFont="1" applyFill="1" applyBorder="1" applyAlignment="1">
      <alignment horizontal="right" vertical="center"/>
    </xf>
    <xf numFmtId="37" fontId="21" fillId="3" borderId="0" xfId="20" applyNumberFormat="1" applyFont="1" applyFill="1" applyBorder="1" applyAlignment="1" applyProtection="1">
      <alignment horizontal="center" vertical="center" wrapText="1"/>
    </xf>
    <xf numFmtId="37" fontId="21" fillId="3" borderId="0" xfId="20" applyNumberFormat="1" applyFont="1" applyFill="1" applyBorder="1" applyAlignment="1" applyProtection="1">
      <alignment horizontal="center" vertical="center"/>
    </xf>
    <xf numFmtId="37" fontId="21" fillId="3" borderId="2" xfId="20" applyNumberFormat="1" applyFont="1" applyFill="1" applyBorder="1" applyAlignment="1" applyProtection="1">
      <alignment horizontal="center" vertical="center"/>
    </xf>
    <xf numFmtId="37" fontId="21" fillId="3" borderId="9" xfId="20" applyNumberFormat="1" applyFont="1" applyFill="1" applyBorder="1" applyAlignment="1" applyProtection="1">
      <alignment horizontal="center" vertical="center"/>
    </xf>
    <xf numFmtId="37" fontId="21" fillId="3" borderId="8" xfId="20" applyNumberFormat="1" applyFont="1" applyFill="1" applyBorder="1" applyAlignment="1" applyProtection="1">
      <alignment horizontal="center" vertical="center"/>
    </xf>
    <xf numFmtId="37" fontId="21" fillId="3" borderId="7" xfId="20" applyNumberFormat="1" applyFont="1" applyFill="1" applyBorder="1" applyAlignment="1" applyProtection="1">
      <alignment horizontal="center" vertical="center"/>
    </xf>
    <xf numFmtId="0" fontId="39" fillId="2" borderId="1" xfId="0" applyFont="1" applyFill="1" applyBorder="1" applyAlignment="1">
      <alignment horizontal="left" vertical="center" wrapText="1"/>
    </xf>
    <xf numFmtId="0" fontId="39" fillId="5" borderId="1" xfId="0" applyFont="1" applyFill="1" applyBorder="1" applyAlignment="1">
      <alignment horizontal="left" vertical="center" wrapText="1"/>
    </xf>
    <xf numFmtId="37" fontId="23" fillId="0" borderId="0" xfId="20" applyNumberFormat="1" applyFont="1" applyFill="1" applyBorder="1" applyAlignment="1" applyProtection="1">
      <alignment horizontal="center" vertical="center"/>
    </xf>
    <xf numFmtId="37" fontId="23" fillId="0" borderId="0" xfId="20" applyNumberFormat="1" applyFont="1" applyFill="1" applyBorder="1" applyAlignment="1" applyProtection="1">
      <alignment horizontal="center" vertical="center"/>
      <protection locked="0"/>
    </xf>
    <xf numFmtId="0" fontId="49" fillId="6" borderId="1" xfId="0" applyFont="1" applyFill="1" applyBorder="1" applyAlignment="1">
      <alignment horizontal="center" vertical="center" wrapText="1"/>
    </xf>
    <xf numFmtId="0" fontId="83" fillId="0" borderId="6" xfId="0" applyFont="1" applyFill="1" applyBorder="1" applyAlignment="1">
      <alignment horizontal="center" vertical="center" textRotation="255" wrapText="1"/>
    </xf>
    <xf numFmtId="0" fontId="49" fillId="6" borderId="6"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28" fillId="12" borderId="0" xfId="0" applyFont="1" applyFill="1" applyBorder="1" applyAlignment="1">
      <alignment horizontal="center" vertical="center" wrapText="1"/>
    </xf>
    <xf numFmtId="0" fontId="28" fillId="13" borderId="0" xfId="0" applyFont="1" applyFill="1" applyBorder="1" applyAlignment="1">
      <alignment horizontal="center" vertical="center" wrapText="1"/>
    </xf>
    <xf numFmtId="0" fontId="28" fillId="20" borderId="0" xfId="0" applyFont="1" applyFill="1" applyBorder="1" applyAlignment="1">
      <alignment horizontal="center" vertical="center" wrapText="1"/>
    </xf>
    <xf numFmtId="0" fontId="28" fillId="8" borderId="40" xfId="0" applyFont="1" applyFill="1" applyBorder="1" applyAlignment="1">
      <alignment horizontal="center" vertical="center" wrapText="1"/>
    </xf>
    <xf numFmtId="0" fontId="28" fillId="8" borderId="41"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59" fillId="15" borderId="42" xfId="0" applyFont="1" applyFill="1" applyBorder="1" applyAlignment="1">
      <alignment horizontal="center" vertical="center" wrapText="1"/>
    </xf>
    <xf numFmtId="0" fontId="59" fillId="15" borderId="50" xfId="0" applyFont="1" applyFill="1" applyBorder="1" applyAlignment="1">
      <alignment horizontal="center" vertical="center" wrapText="1"/>
    </xf>
    <xf numFmtId="0" fontId="59" fillId="15" borderId="43" xfId="0" applyFont="1" applyFill="1" applyBorder="1" applyAlignment="1">
      <alignment horizontal="center" vertical="center" wrapText="1"/>
    </xf>
    <xf numFmtId="0" fontId="59" fillId="15" borderId="51" xfId="0" applyFont="1" applyFill="1" applyBorder="1" applyAlignment="1">
      <alignment horizontal="center" vertical="center" wrapText="1"/>
    </xf>
    <xf numFmtId="0" fontId="59" fillId="16" borderId="48" xfId="0" applyFont="1" applyFill="1" applyBorder="1" applyAlignment="1">
      <alignment horizontal="center" vertical="center" wrapText="1"/>
    </xf>
    <xf numFmtId="0" fontId="59" fillId="16" borderId="0" xfId="0" applyFont="1" applyFill="1" applyBorder="1" applyAlignment="1">
      <alignment horizontal="center" vertical="center" wrapText="1"/>
    </xf>
    <xf numFmtId="0" fontId="59" fillId="17" borderId="48" xfId="0" applyFont="1" applyFill="1" applyBorder="1" applyAlignment="1">
      <alignment horizontal="center" vertical="center" wrapText="1"/>
    </xf>
    <xf numFmtId="0" fontId="59" fillId="17" borderId="0" xfId="0" applyFont="1" applyFill="1" applyBorder="1" applyAlignment="1">
      <alignment horizontal="center" vertical="center" wrapText="1"/>
    </xf>
    <xf numFmtId="0" fontId="27" fillId="0" borderId="10"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12" xfId="0" applyFont="1" applyBorder="1" applyAlignment="1">
      <alignment horizontal="center" vertical="center" textRotation="255" wrapText="1"/>
    </xf>
    <xf numFmtId="0" fontId="67" fillId="7" borderId="18" xfId="0" applyFont="1" applyFill="1" applyBorder="1" applyAlignment="1">
      <alignment horizontal="center" vertical="center"/>
    </xf>
    <xf numFmtId="0" fontId="28" fillId="8" borderId="30" xfId="0" applyFont="1" applyFill="1" applyBorder="1" applyAlignment="1">
      <alignment horizontal="center" vertical="center" wrapText="1"/>
    </xf>
    <xf numFmtId="0" fontId="28" fillId="8" borderId="39" xfId="0" applyFont="1" applyFill="1" applyBorder="1" applyAlignment="1">
      <alignment horizontal="center" vertical="center" wrapText="1"/>
    </xf>
    <xf numFmtId="0" fontId="28" fillId="8" borderId="46" xfId="0" applyFont="1" applyFill="1" applyBorder="1" applyAlignment="1">
      <alignment horizontal="center" vertical="center" wrapText="1"/>
    </xf>
    <xf numFmtId="0" fontId="28" fillId="8" borderId="31" xfId="0" applyFont="1" applyFill="1" applyBorder="1" applyAlignment="1">
      <alignment horizontal="center" vertical="center" wrapText="1"/>
    </xf>
    <xf numFmtId="0" fontId="28" fillId="8" borderId="31" xfId="0" applyFont="1" applyFill="1" applyBorder="1" applyAlignment="1">
      <alignment horizontal="center" vertical="center"/>
    </xf>
    <xf numFmtId="0" fontId="48" fillId="9" borderId="32" xfId="0" applyFont="1" applyFill="1" applyBorder="1" applyAlignment="1">
      <alignment horizontal="center" vertical="center"/>
    </xf>
    <xf numFmtId="0" fontId="48" fillId="9" borderId="33" xfId="0" applyFont="1" applyFill="1" applyBorder="1" applyAlignment="1">
      <alignment horizontal="center" vertical="center"/>
    </xf>
    <xf numFmtId="0" fontId="48" fillId="9" borderId="34" xfId="0" applyFont="1" applyFill="1" applyBorder="1" applyAlignment="1">
      <alignment horizontal="center" vertical="center"/>
    </xf>
    <xf numFmtId="0" fontId="70" fillId="10" borderId="35" xfId="0" applyFont="1" applyFill="1" applyBorder="1" applyAlignment="1">
      <alignment horizontal="center" vertical="center" wrapText="1"/>
    </xf>
    <xf numFmtId="0" fontId="70" fillId="10" borderId="45" xfId="0" applyFont="1" applyFill="1" applyBorder="1" applyAlignment="1">
      <alignment horizontal="center" vertical="center" wrapText="1"/>
    </xf>
    <xf numFmtId="0" fontId="70" fillId="10" borderId="47" xfId="0" applyFont="1" applyFill="1" applyBorder="1" applyAlignment="1">
      <alignment horizontal="center" vertical="center" wrapText="1"/>
    </xf>
    <xf numFmtId="0" fontId="29" fillId="11" borderId="36" xfId="0" applyFont="1" applyFill="1" applyBorder="1" applyAlignment="1">
      <alignment horizontal="center"/>
    </xf>
    <xf numFmtId="0" fontId="29" fillId="11" borderId="37" xfId="0" applyFont="1" applyFill="1" applyBorder="1" applyAlignment="1">
      <alignment horizontal="center"/>
    </xf>
    <xf numFmtId="0" fontId="29" fillId="11" borderId="38" xfId="0" applyFont="1" applyFill="1" applyBorder="1" applyAlignment="1">
      <alignment horizontal="center"/>
    </xf>
    <xf numFmtId="0" fontId="73" fillId="0" borderId="6" xfId="0" applyFont="1" applyFill="1" applyBorder="1" applyAlignment="1">
      <alignment horizontal="center" vertical="center" textRotation="255" wrapText="1"/>
    </xf>
    <xf numFmtId="0" fontId="66" fillId="0" borderId="0" xfId="0" applyFont="1" applyBorder="1" applyAlignment="1">
      <alignment horizontal="center" vertical="center" wrapText="1"/>
    </xf>
    <xf numFmtId="0" fontId="50" fillId="14" borderId="0" xfId="0" applyFont="1" applyFill="1" applyBorder="1" applyAlignment="1">
      <alignment horizontal="center" vertical="center" wrapText="1"/>
    </xf>
    <xf numFmtId="0" fontId="50" fillId="14" borderId="6" xfId="0" applyFont="1" applyFill="1" applyBorder="1" applyAlignment="1">
      <alignment horizontal="center" vertical="center" wrapText="1"/>
    </xf>
    <xf numFmtId="0" fontId="50" fillId="14" borderId="10" xfId="0" applyFont="1" applyFill="1" applyBorder="1" applyAlignment="1">
      <alignment horizontal="center" vertical="center" wrapText="1"/>
    </xf>
    <xf numFmtId="0" fontId="66" fillId="0" borderId="0" xfId="0" applyFont="1" applyBorder="1" applyAlignment="1">
      <alignment horizontal="center" vertical="center"/>
    </xf>
    <xf numFmtId="0" fontId="73" fillId="0" borderId="6" xfId="0" applyFont="1" applyBorder="1" applyAlignment="1">
      <alignment horizontal="center" vertical="center" textRotation="255" wrapText="1"/>
    </xf>
    <xf numFmtId="0" fontId="28" fillId="8" borderId="44" xfId="0" applyFont="1" applyFill="1" applyBorder="1" applyAlignment="1">
      <alignment horizontal="center" vertical="center" wrapText="1"/>
    </xf>
    <xf numFmtId="0" fontId="28" fillId="8" borderId="42" xfId="0" applyFont="1" applyFill="1" applyBorder="1" applyAlignment="1">
      <alignment horizontal="center" vertical="center" wrapText="1"/>
    </xf>
    <xf numFmtId="0" fontId="47" fillId="8" borderId="30" xfId="0" applyFont="1" applyFill="1" applyBorder="1" applyAlignment="1">
      <alignment horizontal="center" vertical="center" wrapText="1"/>
    </xf>
    <xf numFmtId="0" fontId="47" fillId="8" borderId="39" xfId="0" applyFont="1" applyFill="1" applyBorder="1" applyAlignment="1">
      <alignment horizontal="center" vertical="center" wrapText="1"/>
    </xf>
    <xf numFmtId="0" fontId="47" fillId="8" borderId="46" xfId="0" applyFont="1" applyFill="1" applyBorder="1" applyAlignment="1">
      <alignment horizontal="center" vertical="center" wrapText="1"/>
    </xf>
    <xf numFmtId="0" fontId="47" fillId="8" borderId="31" xfId="0" applyFont="1" applyFill="1" applyBorder="1" applyAlignment="1">
      <alignment horizontal="center" vertical="center" wrapText="1"/>
    </xf>
    <xf numFmtId="0" fontId="47" fillId="8" borderId="40" xfId="0" applyFont="1" applyFill="1" applyBorder="1" applyAlignment="1">
      <alignment horizontal="center" vertical="center" wrapText="1"/>
    </xf>
    <xf numFmtId="0" fontId="47" fillId="8" borderId="41" xfId="0" applyFont="1" applyFill="1" applyBorder="1" applyAlignment="1">
      <alignment horizontal="center" vertical="center" wrapText="1"/>
    </xf>
    <xf numFmtId="0" fontId="47" fillId="8" borderId="31" xfId="0" applyFont="1" applyFill="1" applyBorder="1" applyAlignment="1">
      <alignment horizontal="center" vertical="center"/>
    </xf>
    <xf numFmtId="0" fontId="29" fillId="13" borderId="0" xfId="0" applyFont="1" applyFill="1" applyBorder="1" applyAlignment="1">
      <alignment horizontal="center" vertical="center" wrapText="1"/>
    </xf>
    <xf numFmtId="164" fontId="12" fillId="0" borderId="0" xfId="28" applyNumberFormat="1" applyFont="1" applyFill="1" applyBorder="1" applyAlignment="1" applyProtection="1">
      <alignment horizontal="center"/>
      <protection locked="0"/>
    </xf>
    <xf numFmtId="164" fontId="12" fillId="0" borderId="0" xfId="28" applyNumberFormat="1" applyFont="1" applyFill="1" applyBorder="1" applyAlignment="1" applyProtection="1">
      <alignment horizontal="center"/>
    </xf>
    <xf numFmtId="164" fontId="53" fillId="0" borderId="18" xfId="28" applyNumberFormat="1" applyFont="1" applyFill="1" applyBorder="1" applyAlignment="1" applyProtection="1">
      <alignment horizontal="center"/>
      <protection locked="0"/>
    </xf>
    <xf numFmtId="0" fontId="20" fillId="0" borderId="0" xfId="29" applyFont="1" applyFill="1" applyBorder="1" applyAlignment="1">
      <alignment horizontal="justify" vertical="center" wrapText="1"/>
    </xf>
    <xf numFmtId="0" fontId="20" fillId="0" borderId="3" xfId="29" applyFont="1" applyFill="1" applyBorder="1" applyAlignment="1">
      <alignment horizontal="justify" vertical="center" wrapText="1"/>
    </xf>
    <xf numFmtId="164" fontId="12" fillId="0" borderId="0" xfId="28" applyNumberFormat="1" applyFont="1" applyFill="1" applyBorder="1" applyAlignment="1" applyProtection="1">
      <alignment horizontal="center" vertical="center"/>
    </xf>
    <xf numFmtId="164" fontId="56" fillId="3" borderId="22" xfId="28" applyNumberFormat="1" applyFont="1" applyFill="1" applyBorder="1" applyAlignment="1" applyProtection="1">
      <alignment horizontal="center" vertical="center"/>
    </xf>
    <xf numFmtId="164" fontId="56" fillId="3" borderId="19" xfId="28" applyNumberFormat="1" applyFont="1" applyFill="1" applyBorder="1" applyAlignment="1" applyProtection="1">
      <alignment horizontal="center" vertical="center"/>
    </xf>
    <xf numFmtId="164" fontId="56" fillId="3" borderId="14" xfId="28" applyNumberFormat="1" applyFont="1" applyFill="1" applyBorder="1" applyAlignment="1" applyProtection="1">
      <alignment horizontal="center" vertical="center"/>
    </xf>
    <xf numFmtId="164" fontId="56" fillId="3" borderId="21" xfId="28" applyNumberFormat="1" applyFont="1" applyFill="1" applyBorder="1" applyAlignment="1" applyProtection="1">
      <alignment horizontal="center" vertical="center"/>
    </xf>
    <xf numFmtId="164" fontId="56" fillId="3" borderId="0" xfId="28" applyNumberFormat="1" applyFont="1" applyFill="1" applyBorder="1" applyAlignment="1" applyProtection="1">
      <alignment horizontal="center" vertical="center"/>
    </xf>
    <xf numFmtId="164" fontId="56" fillId="3" borderId="3" xfId="28" applyNumberFormat="1" applyFont="1" applyFill="1" applyBorder="1" applyAlignment="1" applyProtection="1">
      <alignment horizontal="center" vertical="center"/>
    </xf>
    <xf numFmtId="164" fontId="56" fillId="3" borderId="20" xfId="28" applyNumberFormat="1" applyFont="1" applyFill="1" applyBorder="1" applyAlignment="1" applyProtection="1">
      <alignment horizontal="center" vertical="center"/>
    </xf>
    <xf numFmtId="164" fontId="56" fillId="3" borderId="18" xfId="28" applyNumberFormat="1" applyFont="1" applyFill="1" applyBorder="1" applyAlignment="1" applyProtection="1">
      <alignment horizontal="center" vertical="center"/>
    </xf>
    <xf numFmtId="164" fontId="56" fillId="3" borderId="25" xfId="28" applyNumberFormat="1" applyFont="1" applyFill="1" applyBorder="1" applyAlignment="1" applyProtection="1">
      <alignment horizontal="center" vertical="center"/>
    </xf>
    <xf numFmtId="164" fontId="56" fillId="3" borderId="9" xfId="28" applyNumberFormat="1" applyFont="1" applyFill="1" applyBorder="1" applyAlignment="1" applyProtection="1">
      <alignment horizontal="center"/>
    </xf>
    <xf numFmtId="164" fontId="56" fillId="3" borderId="8" xfId="28" applyNumberFormat="1" applyFont="1" applyFill="1" applyBorder="1" applyAlignment="1" applyProtection="1">
      <alignment horizontal="center"/>
    </xf>
    <xf numFmtId="164" fontId="56" fillId="3" borderId="7" xfId="28" applyNumberFormat="1" applyFont="1" applyFill="1" applyBorder="1" applyAlignment="1" applyProtection="1">
      <alignment horizontal="center"/>
    </xf>
    <xf numFmtId="164" fontId="56" fillId="3" borderId="23" xfId="28" applyNumberFormat="1" applyFont="1" applyFill="1" applyBorder="1" applyAlignment="1" applyProtection="1">
      <alignment horizontal="center" vertical="center"/>
    </xf>
    <xf numFmtId="164" fontId="56" fillId="3" borderId="24" xfId="28" applyNumberFormat="1" applyFont="1" applyFill="1" applyBorder="1" applyAlignment="1" applyProtection="1">
      <alignment horizontal="center" vertical="center"/>
    </xf>
    <xf numFmtId="0" fontId="20" fillId="0" borderId="1" xfId="29" applyFont="1" applyFill="1" applyBorder="1" applyAlignment="1">
      <alignment horizontal="left" vertical="center" wrapText="1"/>
    </xf>
    <xf numFmtId="0" fontId="20" fillId="0" borderId="0" xfId="29" applyFont="1" applyFill="1" applyBorder="1" applyAlignment="1">
      <alignment horizontal="left" vertical="center" wrapText="1"/>
    </xf>
    <xf numFmtId="0" fontId="20" fillId="0" borderId="3" xfId="29" applyFont="1" applyFill="1" applyBorder="1" applyAlignment="1">
      <alignment horizontal="left" vertical="center" wrapText="1"/>
    </xf>
    <xf numFmtId="0" fontId="57" fillId="0" borderId="8" xfId="29" applyFont="1" applyFill="1" applyBorder="1" applyAlignment="1">
      <alignment horizontal="left" vertical="center" wrapText="1"/>
    </xf>
    <xf numFmtId="0" fontId="57" fillId="0" borderId="7" xfId="29" applyFont="1" applyFill="1" applyBorder="1" applyAlignment="1">
      <alignment horizontal="left" vertical="center" wrapText="1"/>
    </xf>
  </cellXfs>
  <cellStyles count="39">
    <cellStyle name="=C:\WINNT\SYSTEM32\COMMAND.COM" xfId="1" xr:uid="{00000000-0005-0000-0000-000000000000}"/>
    <cellStyle name="Excel Built-in Normal" xfId="2" xr:uid="{00000000-0005-0000-0000-000001000000}"/>
    <cellStyle name="Hipervínculo" xfId="34" builtinId="8"/>
    <cellStyle name="Millares" xfId="20" builtinId="3"/>
    <cellStyle name="Millares 2" xfId="3" xr:uid="{00000000-0005-0000-0000-000004000000}"/>
    <cellStyle name="Millares 2 2" xfId="31" xr:uid="{00000000-0005-0000-0000-000005000000}"/>
    <cellStyle name="Millares 2 3" xfId="30" xr:uid="{00000000-0005-0000-0000-000006000000}"/>
    <cellStyle name="Millares 3" xfId="4" xr:uid="{00000000-0005-0000-0000-000007000000}"/>
    <cellStyle name="Millares 4" xfId="5" xr:uid="{00000000-0005-0000-0000-000008000000}"/>
    <cellStyle name="Millares 4 2" xfId="28" xr:uid="{00000000-0005-0000-0000-000009000000}"/>
    <cellStyle name="Millares 5" xfId="6" xr:uid="{00000000-0005-0000-0000-00000A000000}"/>
    <cellStyle name="Millares 6" xfId="32" xr:uid="{00000000-0005-0000-0000-00000B000000}"/>
    <cellStyle name="Millares 7" xfId="33" xr:uid="{00000000-0005-0000-0000-00000C000000}"/>
    <cellStyle name="Moneda" xfId="20" builtinId="4"/>
    <cellStyle name="Moneda [0]" xfId="20" builtinId="7"/>
    <cellStyle name="Moneda 2" xfId="7" xr:uid="{00000000-0005-0000-0000-00000F000000}"/>
    <cellStyle name="Moneda 2 2" xfId="8" xr:uid="{00000000-0005-0000-0000-000010000000}"/>
    <cellStyle name="Moneda 2 3" xfId="9" xr:uid="{00000000-0005-0000-0000-000011000000}"/>
    <cellStyle name="Normal" xfId="0" builtinId="0"/>
    <cellStyle name="Normal 2" xfId="10" xr:uid="{00000000-0005-0000-0000-000013000000}"/>
    <cellStyle name="Normal 2 2" xfId="35" xr:uid="{00000000-0005-0000-0000-000014000000}"/>
    <cellStyle name="Normal 2 2 2" xfId="23" xr:uid="{00000000-0005-0000-0000-000015000000}"/>
    <cellStyle name="Normal 2 2 2 2" xfId="26" xr:uid="{00000000-0005-0000-0000-000016000000}"/>
    <cellStyle name="Normal 2 2 2 3" xfId="27" xr:uid="{00000000-0005-0000-0000-000017000000}"/>
    <cellStyle name="Normal 2 7" xfId="22" xr:uid="{00000000-0005-0000-0000-000018000000}"/>
    <cellStyle name="Normal 3" xfId="11" xr:uid="{00000000-0005-0000-0000-000019000000}"/>
    <cellStyle name="Normal 3 2" xfId="12" xr:uid="{00000000-0005-0000-0000-00001A000000}"/>
    <cellStyle name="Normal 4" xfId="13" xr:uid="{00000000-0005-0000-0000-00001B000000}"/>
    <cellStyle name="Normal 4 2" xfId="14" xr:uid="{00000000-0005-0000-0000-00001C000000}"/>
    <cellStyle name="Normal 4 3" xfId="15" xr:uid="{00000000-0005-0000-0000-00001D000000}"/>
    <cellStyle name="Normal 5" xfId="16" xr:uid="{00000000-0005-0000-0000-00001E000000}"/>
    <cellStyle name="Normal 5 2" xfId="29" xr:uid="{00000000-0005-0000-0000-00001F000000}"/>
    <cellStyle name="Normal 6" xfId="17" xr:uid="{00000000-0005-0000-0000-000020000000}"/>
    <cellStyle name="Normal 7" xfId="21" xr:uid="{00000000-0005-0000-0000-000021000000}"/>
    <cellStyle name="Normal 9" xfId="18" xr:uid="{00000000-0005-0000-0000-000022000000}"/>
    <cellStyle name="Normal 9 2" xfId="19" xr:uid="{00000000-0005-0000-0000-000023000000}"/>
    <cellStyle name="Normal 9 2 2" xfId="25" xr:uid="{00000000-0005-0000-0000-000024000000}"/>
    <cellStyle name="Normal 9 3" xfId="24" xr:uid="{00000000-0005-0000-0000-000025000000}"/>
    <cellStyle name="Porcentaje" xfId="20" builtinId="5"/>
  </cellStyles>
  <dxfs count="0"/>
  <tableStyles count="0" defaultTableStyle="TableStyleMedium2" defaultPivotStyle="PivotStyleLight16"/>
  <colors>
    <mruColors>
      <color rgb="FF0000FF"/>
      <color rgb="FF9933FF"/>
      <color rgb="FFE1A9D9"/>
      <color rgb="FF8989FF"/>
      <color rgb="FF66CCFF"/>
      <color rgb="FFCCCCFF"/>
      <color rgb="FFFF66FF"/>
      <color rgb="FFA1E9E7"/>
      <color rgb="FFBCA7E3"/>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488950</xdr:colOff>
      <xdr:row>7</xdr:row>
      <xdr:rowOff>0</xdr:rowOff>
    </xdr:from>
    <xdr:to>
      <xdr:col>6</xdr:col>
      <xdr:colOff>882650</xdr:colOff>
      <xdr:row>10</xdr:row>
      <xdr:rowOff>47951</xdr:rowOff>
    </xdr:to>
    <xdr:pic>
      <xdr:nvPicPr>
        <xdr:cNvPr id="6" name="1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0" y="762000"/>
          <a:ext cx="393700" cy="390851"/>
        </a:xfrm>
        <a:prstGeom prst="rect">
          <a:avLst/>
        </a:prstGeom>
        <a:noFill/>
        <a:ln>
          <a:noFill/>
        </a:ln>
      </xdr:spPr>
    </xdr:pic>
    <xdr:clientData/>
  </xdr:twoCellAnchor>
  <xdr:twoCellAnchor>
    <xdr:from>
      <xdr:col>2</xdr:col>
      <xdr:colOff>336551</xdr:colOff>
      <xdr:row>7</xdr:row>
      <xdr:rowOff>25400</xdr:rowOff>
    </xdr:from>
    <xdr:to>
      <xdr:col>2</xdr:col>
      <xdr:colOff>990600</xdr:colOff>
      <xdr:row>9</xdr:row>
      <xdr:rowOff>6350</xdr:rowOff>
    </xdr:to>
    <xdr:pic>
      <xdr:nvPicPr>
        <xdr:cNvPr id="5" name="70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1" y="787400"/>
          <a:ext cx="654049"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146050</xdr:colOff>
      <xdr:row>6</xdr:row>
      <xdr:rowOff>63500</xdr:rowOff>
    </xdr:from>
    <xdr:to>
      <xdr:col>2</xdr:col>
      <xdr:colOff>273050</xdr:colOff>
      <xdr:row>9</xdr:row>
      <xdr:rowOff>63500</xdr:rowOff>
    </xdr:to>
    <xdr:grpSp>
      <xdr:nvGrpSpPr>
        <xdr:cNvPr id="7" name="Group 36">
          <a:extLst>
            <a:ext uri="{FF2B5EF4-FFF2-40B4-BE49-F238E27FC236}">
              <a16:creationId xmlns:a16="http://schemas.microsoft.com/office/drawing/2014/main" id="{00000000-0008-0000-0000-000007000000}"/>
            </a:ext>
          </a:extLst>
        </xdr:cNvPr>
        <xdr:cNvGrpSpPr>
          <a:grpSpLocks/>
        </xdr:cNvGrpSpPr>
      </xdr:nvGrpSpPr>
      <xdr:grpSpPr bwMode="auto">
        <a:xfrm>
          <a:off x="279400" y="711200"/>
          <a:ext cx="292100" cy="342900"/>
          <a:chOff x="0" y="0"/>
          <a:chExt cx="697" cy="803"/>
        </a:xfrm>
      </xdr:grpSpPr>
      <xdr:grpSp>
        <xdr:nvGrpSpPr>
          <xdr:cNvPr id="8" name="Group 37">
            <a:extLst>
              <a:ext uri="{FF2B5EF4-FFF2-40B4-BE49-F238E27FC236}">
                <a16:creationId xmlns:a16="http://schemas.microsoft.com/office/drawing/2014/main" id="{00000000-0008-0000-0000-000008000000}"/>
              </a:ext>
            </a:extLst>
          </xdr:cNvPr>
          <xdr:cNvGrpSpPr>
            <a:grpSpLocks/>
          </xdr:cNvGrpSpPr>
        </xdr:nvGrpSpPr>
        <xdr:grpSpPr bwMode="auto">
          <a:xfrm>
            <a:off x="0" y="0"/>
            <a:ext cx="696" cy="803"/>
            <a:chOff x="0" y="0"/>
            <a:chExt cx="696" cy="803"/>
          </a:xfrm>
        </xdr:grpSpPr>
        <xdr:sp macro="" textlink="">
          <xdr:nvSpPr>
            <xdr:cNvPr id="9" name="Freeform 40">
              <a:extLst>
                <a:ext uri="{FF2B5EF4-FFF2-40B4-BE49-F238E27FC236}">
                  <a16:creationId xmlns:a16="http://schemas.microsoft.com/office/drawing/2014/main" id="{00000000-0008-0000-0000-000009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39">
              <a:extLst>
                <a:ext uri="{FF2B5EF4-FFF2-40B4-BE49-F238E27FC236}">
                  <a16:creationId xmlns:a16="http://schemas.microsoft.com/office/drawing/2014/main" id="{00000000-0008-0000-0000-00000A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38">
              <a:extLst>
                <a:ext uri="{FF2B5EF4-FFF2-40B4-BE49-F238E27FC236}">
                  <a16:creationId xmlns:a16="http://schemas.microsoft.com/office/drawing/2014/main" id="{00000000-0008-0000-0000-00000B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44450</xdr:colOff>
      <xdr:row>5</xdr:row>
      <xdr:rowOff>57150</xdr:rowOff>
    </xdr:from>
    <xdr:to>
      <xdr:col>1</xdr:col>
      <xdr:colOff>69056</xdr:colOff>
      <xdr:row>5</xdr:row>
      <xdr:rowOff>57150</xdr:rowOff>
    </xdr:to>
    <xdr:grpSp>
      <xdr:nvGrpSpPr>
        <xdr:cNvPr id="12" name="Group 36">
          <a:extLst>
            <a:ext uri="{FF2B5EF4-FFF2-40B4-BE49-F238E27FC236}">
              <a16:creationId xmlns:a16="http://schemas.microsoft.com/office/drawing/2014/main" id="{00000000-0008-0000-0000-00000C000000}"/>
            </a:ext>
          </a:extLst>
        </xdr:cNvPr>
        <xdr:cNvGrpSpPr>
          <a:grpSpLocks/>
        </xdr:cNvGrpSpPr>
      </xdr:nvGrpSpPr>
      <xdr:grpSpPr bwMode="auto">
        <a:xfrm>
          <a:off x="177800" y="596900"/>
          <a:ext cx="24606" cy="0"/>
          <a:chOff x="0" y="0"/>
          <a:chExt cx="697" cy="803"/>
        </a:xfrm>
      </xdr:grpSpPr>
      <xdr:grpSp>
        <xdr:nvGrpSpPr>
          <xdr:cNvPr id="13" name="Group 37">
            <a:extLst>
              <a:ext uri="{FF2B5EF4-FFF2-40B4-BE49-F238E27FC236}">
                <a16:creationId xmlns:a16="http://schemas.microsoft.com/office/drawing/2014/main" id="{00000000-0008-0000-0000-00000D000000}"/>
              </a:ext>
            </a:extLst>
          </xdr:cNvPr>
          <xdr:cNvGrpSpPr>
            <a:grpSpLocks/>
          </xdr:cNvGrpSpPr>
        </xdr:nvGrpSpPr>
        <xdr:grpSpPr bwMode="auto">
          <a:xfrm>
            <a:off x="0" y="0"/>
            <a:ext cx="696" cy="803"/>
            <a:chOff x="0" y="0"/>
            <a:chExt cx="696" cy="803"/>
          </a:xfrm>
        </xdr:grpSpPr>
        <xdr:sp macro="" textlink="">
          <xdr:nvSpPr>
            <xdr:cNvPr id="14" name="Freeform 40">
              <a:extLst>
                <a:ext uri="{FF2B5EF4-FFF2-40B4-BE49-F238E27FC236}">
                  <a16:creationId xmlns:a16="http://schemas.microsoft.com/office/drawing/2014/main" id="{00000000-0008-0000-0000-00000E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39">
              <a:extLst>
                <a:ext uri="{FF2B5EF4-FFF2-40B4-BE49-F238E27FC236}">
                  <a16:creationId xmlns:a16="http://schemas.microsoft.com/office/drawing/2014/main" id="{00000000-0008-0000-0000-00000F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38">
              <a:extLst>
                <a:ext uri="{FF2B5EF4-FFF2-40B4-BE49-F238E27FC236}">
                  <a16:creationId xmlns:a16="http://schemas.microsoft.com/office/drawing/2014/main" id="{00000000-0008-0000-0000-000010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8</xdr:col>
      <xdr:colOff>176893</xdr:colOff>
      <xdr:row>97</xdr:row>
      <xdr:rowOff>34016</xdr:rowOff>
    </xdr:from>
    <xdr:to>
      <xdr:col>8</xdr:col>
      <xdr:colOff>653142</xdr:colOff>
      <xdr:row>101</xdr:row>
      <xdr:rowOff>52938</xdr:rowOff>
    </xdr:to>
    <xdr:pic>
      <xdr:nvPicPr>
        <xdr:cNvPr id="24" name="1 Imagen">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54118" y="386441"/>
          <a:ext cx="476249" cy="438022"/>
        </a:xfrm>
        <a:prstGeom prst="rect">
          <a:avLst/>
        </a:prstGeom>
        <a:noFill/>
        <a:ln>
          <a:noFill/>
        </a:ln>
      </xdr:spPr>
    </xdr:pic>
    <xdr:clientData/>
  </xdr:twoCellAnchor>
  <xdr:twoCellAnchor>
    <xdr:from>
      <xdr:col>2</xdr:col>
      <xdr:colOff>88446</xdr:colOff>
      <xdr:row>97</xdr:row>
      <xdr:rowOff>95249</xdr:rowOff>
    </xdr:from>
    <xdr:to>
      <xdr:col>2</xdr:col>
      <xdr:colOff>408214</xdr:colOff>
      <xdr:row>100</xdr:row>
      <xdr:rowOff>32657</xdr:rowOff>
    </xdr:to>
    <xdr:grpSp>
      <xdr:nvGrpSpPr>
        <xdr:cNvPr id="25" name="Group 36">
          <a:extLst>
            <a:ext uri="{FF2B5EF4-FFF2-40B4-BE49-F238E27FC236}">
              <a16:creationId xmlns:a16="http://schemas.microsoft.com/office/drawing/2014/main" id="{00000000-0008-0000-0000-000019000000}"/>
            </a:ext>
          </a:extLst>
        </xdr:cNvPr>
        <xdr:cNvGrpSpPr>
          <a:grpSpLocks/>
        </xdr:cNvGrpSpPr>
      </xdr:nvGrpSpPr>
      <xdr:grpSpPr bwMode="auto">
        <a:xfrm>
          <a:off x="386896" y="12376149"/>
          <a:ext cx="319768" cy="312058"/>
          <a:chOff x="0" y="0"/>
          <a:chExt cx="697" cy="803"/>
        </a:xfrm>
      </xdr:grpSpPr>
      <xdr:grpSp>
        <xdr:nvGrpSpPr>
          <xdr:cNvPr id="26" name="Group 37">
            <a:extLst>
              <a:ext uri="{FF2B5EF4-FFF2-40B4-BE49-F238E27FC236}">
                <a16:creationId xmlns:a16="http://schemas.microsoft.com/office/drawing/2014/main" id="{00000000-0008-0000-0000-00001A000000}"/>
              </a:ext>
            </a:extLst>
          </xdr:cNvPr>
          <xdr:cNvGrpSpPr>
            <a:grpSpLocks/>
          </xdr:cNvGrpSpPr>
        </xdr:nvGrpSpPr>
        <xdr:grpSpPr bwMode="auto">
          <a:xfrm>
            <a:off x="0" y="0"/>
            <a:ext cx="696" cy="803"/>
            <a:chOff x="0" y="0"/>
            <a:chExt cx="696" cy="803"/>
          </a:xfrm>
        </xdr:grpSpPr>
        <xdr:sp macro="" textlink="">
          <xdr:nvSpPr>
            <xdr:cNvPr id="27" name="Freeform 40">
              <a:extLst>
                <a:ext uri="{FF2B5EF4-FFF2-40B4-BE49-F238E27FC236}">
                  <a16:creationId xmlns:a16="http://schemas.microsoft.com/office/drawing/2014/main" id="{00000000-0008-0000-0000-00001B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39">
              <a:extLst>
                <a:ext uri="{FF2B5EF4-FFF2-40B4-BE49-F238E27FC236}">
                  <a16:creationId xmlns:a16="http://schemas.microsoft.com/office/drawing/2014/main" id="{00000000-0008-0000-0000-00001C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38">
              <a:extLst>
                <a:ext uri="{FF2B5EF4-FFF2-40B4-BE49-F238E27FC236}">
                  <a16:creationId xmlns:a16="http://schemas.microsoft.com/office/drawing/2014/main" id="{00000000-0008-0000-0000-00001D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2</xdr:col>
      <xdr:colOff>476250</xdr:colOff>
      <xdr:row>98</xdr:row>
      <xdr:rowOff>26647</xdr:rowOff>
    </xdr:from>
    <xdr:to>
      <xdr:col>2</xdr:col>
      <xdr:colOff>1115785</xdr:colOff>
      <xdr:row>99</xdr:row>
      <xdr:rowOff>108859</xdr:rowOff>
    </xdr:to>
    <xdr:pic>
      <xdr:nvPicPr>
        <xdr:cNvPr id="30" name="70 Imagen">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0" y="521947"/>
          <a:ext cx="639535" cy="206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231322</xdr:colOff>
      <xdr:row>159</xdr:row>
      <xdr:rowOff>58614</xdr:rowOff>
    </xdr:from>
    <xdr:to>
      <xdr:col>7</xdr:col>
      <xdr:colOff>707571</xdr:colOff>
      <xdr:row>163</xdr:row>
      <xdr:rowOff>82980</xdr:rowOff>
    </xdr:to>
    <xdr:pic>
      <xdr:nvPicPr>
        <xdr:cNvPr id="31" name="1 Imagen">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51247" y="363414"/>
          <a:ext cx="476249" cy="443466"/>
        </a:xfrm>
        <a:prstGeom prst="rect">
          <a:avLst/>
        </a:prstGeom>
        <a:noFill/>
        <a:ln>
          <a:noFill/>
        </a:ln>
      </xdr:spPr>
    </xdr:pic>
    <xdr:clientData/>
  </xdr:twoCellAnchor>
  <xdr:twoCellAnchor>
    <xdr:from>
      <xdr:col>2</xdr:col>
      <xdr:colOff>267955</xdr:colOff>
      <xdr:row>160</xdr:row>
      <xdr:rowOff>54429</xdr:rowOff>
    </xdr:from>
    <xdr:to>
      <xdr:col>2</xdr:col>
      <xdr:colOff>598714</xdr:colOff>
      <xdr:row>163</xdr:row>
      <xdr:rowOff>3664</xdr:rowOff>
    </xdr:to>
    <xdr:grpSp>
      <xdr:nvGrpSpPr>
        <xdr:cNvPr id="32" name="Group 36">
          <a:extLst>
            <a:ext uri="{FF2B5EF4-FFF2-40B4-BE49-F238E27FC236}">
              <a16:creationId xmlns:a16="http://schemas.microsoft.com/office/drawing/2014/main" id="{00000000-0008-0000-0000-000020000000}"/>
            </a:ext>
          </a:extLst>
        </xdr:cNvPr>
        <xdr:cNvGrpSpPr>
          <a:grpSpLocks/>
        </xdr:cNvGrpSpPr>
      </xdr:nvGrpSpPr>
      <xdr:grpSpPr bwMode="auto">
        <a:xfrm>
          <a:off x="566405" y="19904529"/>
          <a:ext cx="330759" cy="273085"/>
          <a:chOff x="0" y="0"/>
          <a:chExt cx="697" cy="803"/>
        </a:xfrm>
      </xdr:grpSpPr>
      <xdr:grpSp>
        <xdr:nvGrpSpPr>
          <xdr:cNvPr id="33" name="Group 37">
            <a:extLst>
              <a:ext uri="{FF2B5EF4-FFF2-40B4-BE49-F238E27FC236}">
                <a16:creationId xmlns:a16="http://schemas.microsoft.com/office/drawing/2014/main" id="{00000000-0008-0000-0000-000021000000}"/>
              </a:ext>
            </a:extLst>
          </xdr:cNvPr>
          <xdr:cNvGrpSpPr>
            <a:grpSpLocks/>
          </xdr:cNvGrpSpPr>
        </xdr:nvGrpSpPr>
        <xdr:grpSpPr bwMode="auto">
          <a:xfrm>
            <a:off x="0" y="0"/>
            <a:ext cx="696" cy="803"/>
            <a:chOff x="0" y="0"/>
            <a:chExt cx="696" cy="803"/>
          </a:xfrm>
        </xdr:grpSpPr>
        <xdr:sp macro="" textlink="">
          <xdr:nvSpPr>
            <xdr:cNvPr id="34" name="Freeform 40">
              <a:extLst>
                <a:ext uri="{FF2B5EF4-FFF2-40B4-BE49-F238E27FC236}">
                  <a16:creationId xmlns:a16="http://schemas.microsoft.com/office/drawing/2014/main" id="{00000000-0008-0000-0000-000022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39">
              <a:extLst>
                <a:ext uri="{FF2B5EF4-FFF2-40B4-BE49-F238E27FC236}">
                  <a16:creationId xmlns:a16="http://schemas.microsoft.com/office/drawing/2014/main" id="{00000000-0008-0000-0000-000023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38">
              <a:extLst>
                <a:ext uri="{FF2B5EF4-FFF2-40B4-BE49-F238E27FC236}">
                  <a16:creationId xmlns:a16="http://schemas.microsoft.com/office/drawing/2014/main" id="{00000000-0008-0000-0000-000024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2</xdr:col>
      <xdr:colOff>660995</xdr:colOff>
      <xdr:row>161</xdr:row>
      <xdr:rowOff>18120</xdr:rowOff>
    </xdr:from>
    <xdr:to>
      <xdr:col>2</xdr:col>
      <xdr:colOff>1558018</xdr:colOff>
      <xdr:row>162</xdr:row>
      <xdr:rowOff>38729</xdr:rowOff>
    </xdr:to>
    <xdr:pic>
      <xdr:nvPicPr>
        <xdr:cNvPr id="37" name="70 Imagen">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995" y="627720"/>
          <a:ext cx="897023" cy="173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90088</xdr:colOff>
      <xdr:row>211</xdr:row>
      <xdr:rowOff>15484</xdr:rowOff>
    </xdr:from>
    <xdr:to>
      <xdr:col>6</xdr:col>
      <xdr:colOff>566337</xdr:colOff>
      <xdr:row>215</xdr:row>
      <xdr:rowOff>32013</xdr:rowOff>
    </xdr:to>
    <xdr:pic>
      <xdr:nvPicPr>
        <xdr:cNvPr id="38" name="1 Imagen">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6563" y="339334"/>
          <a:ext cx="476249" cy="435629"/>
        </a:xfrm>
        <a:prstGeom prst="rect">
          <a:avLst/>
        </a:prstGeom>
        <a:noFill/>
        <a:ln>
          <a:noFill/>
        </a:ln>
      </xdr:spPr>
    </xdr:pic>
    <xdr:clientData/>
  </xdr:twoCellAnchor>
  <xdr:twoCellAnchor>
    <xdr:from>
      <xdr:col>2</xdr:col>
      <xdr:colOff>527395</xdr:colOff>
      <xdr:row>211</xdr:row>
      <xdr:rowOff>82395</xdr:rowOff>
    </xdr:from>
    <xdr:to>
      <xdr:col>2</xdr:col>
      <xdr:colOff>1228397</xdr:colOff>
      <xdr:row>213</xdr:row>
      <xdr:rowOff>53202</xdr:rowOff>
    </xdr:to>
    <xdr:pic>
      <xdr:nvPicPr>
        <xdr:cNvPr id="39" name="70 Imagen">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9395" y="406245"/>
          <a:ext cx="701002" cy="227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149679</xdr:colOff>
      <xdr:row>211</xdr:row>
      <xdr:rowOff>13138</xdr:rowOff>
    </xdr:from>
    <xdr:to>
      <xdr:col>2</xdr:col>
      <xdr:colOff>466397</xdr:colOff>
      <xdr:row>213</xdr:row>
      <xdr:rowOff>103101</xdr:rowOff>
    </xdr:to>
    <xdr:grpSp>
      <xdr:nvGrpSpPr>
        <xdr:cNvPr id="40" name="Group 36">
          <a:extLst>
            <a:ext uri="{FF2B5EF4-FFF2-40B4-BE49-F238E27FC236}">
              <a16:creationId xmlns:a16="http://schemas.microsoft.com/office/drawing/2014/main" id="{00000000-0008-0000-0000-000028000000}"/>
            </a:ext>
          </a:extLst>
        </xdr:cNvPr>
        <xdr:cNvGrpSpPr>
          <a:grpSpLocks/>
        </xdr:cNvGrpSpPr>
      </xdr:nvGrpSpPr>
      <xdr:grpSpPr bwMode="auto">
        <a:xfrm>
          <a:off x="448129" y="25368688"/>
          <a:ext cx="316718" cy="305863"/>
          <a:chOff x="0" y="0"/>
          <a:chExt cx="697" cy="803"/>
        </a:xfrm>
      </xdr:grpSpPr>
      <xdr:grpSp>
        <xdr:nvGrpSpPr>
          <xdr:cNvPr id="41" name="Group 37">
            <a:extLst>
              <a:ext uri="{FF2B5EF4-FFF2-40B4-BE49-F238E27FC236}">
                <a16:creationId xmlns:a16="http://schemas.microsoft.com/office/drawing/2014/main" id="{00000000-0008-0000-0000-000029000000}"/>
              </a:ext>
            </a:extLst>
          </xdr:cNvPr>
          <xdr:cNvGrpSpPr>
            <a:grpSpLocks/>
          </xdr:cNvGrpSpPr>
        </xdr:nvGrpSpPr>
        <xdr:grpSpPr bwMode="auto">
          <a:xfrm>
            <a:off x="0" y="0"/>
            <a:ext cx="696" cy="803"/>
            <a:chOff x="0" y="0"/>
            <a:chExt cx="696" cy="803"/>
          </a:xfrm>
        </xdr:grpSpPr>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39">
              <a:extLst>
                <a:ext uri="{FF2B5EF4-FFF2-40B4-BE49-F238E27FC236}">
                  <a16:creationId xmlns:a16="http://schemas.microsoft.com/office/drawing/2014/main" id="{00000000-0008-0000-0000-00002B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38">
              <a:extLst>
                <a:ext uri="{FF2B5EF4-FFF2-40B4-BE49-F238E27FC236}">
                  <a16:creationId xmlns:a16="http://schemas.microsoft.com/office/drawing/2014/main" id="{00000000-0008-0000-0000-00002C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6</xdr:col>
      <xdr:colOff>1143000</xdr:colOff>
      <xdr:row>283</xdr:row>
      <xdr:rowOff>57150</xdr:rowOff>
    </xdr:from>
    <xdr:to>
      <xdr:col>7</xdr:col>
      <xdr:colOff>346074</xdr:colOff>
      <xdr:row>287</xdr:row>
      <xdr:rowOff>60651</xdr:rowOff>
    </xdr:to>
    <xdr:pic>
      <xdr:nvPicPr>
        <xdr:cNvPr id="45" name="1 Imagen">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7600" y="33185100"/>
          <a:ext cx="473074" cy="435301"/>
        </a:xfrm>
        <a:prstGeom prst="rect">
          <a:avLst/>
        </a:prstGeom>
        <a:noFill/>
        <a:ln>
          <a:noFill/>
        </a:ln>
      </xdr:spPr>
    </xdr:pic>
    <xdr:clientData/>
  </xdr:twoCellAnchor>
  <xdr:twoCellAnchor>
    <xdr:from>
      <xdr:col>2</xdr:col>
      <xdr:colOff>88900</xdr:colOff>
      <xdr:row>284</xdr:row>
      <xdr:rowOff>57151</xdr:rowOff>
    </xdr:from>
    <xdr:to>
      <xdr:col>2</xdr:col>
      <xdr:colOff>425450</xdr:colOff>
      <xdr:row>286</xdr:row>
      <xdr:rowOff>95251</xdr:rowOff>
    </xdr:to>
    <xdr:grpSp>
      <xdr:nvGrpSpPr>
        <xdr:cNvPr id="46" name="Group 36">
          <a:extLst>
            <a:ext uri="{FF2B5EF4-FFF2-40B4-BE49-F238E27FC236}">
              <a16:creationId xmlns:a16="http://schemas.microsoft.com/office/drawing/2014/main" id="{00000000-0008-0000-0000-00002E000000}"/>
            </a:ext>
          </a:extLst>
        </xdr:cNvPr>
        <xdr:cNvGrpSpPr>
          <a:grpSpLocks/>
        </xdr:cNvGrpSpPr>
      </xdr:nvGrpSpPr>
      <xdr:grpSpPr bwMode="auto">
        <a:xfrm>
          <a:off x="387350" y="33293051"/>
          <a:ext cx="336550" cy="254000"/>
          <a:chOff x="0" y="0"/>
          <a:chExt cx="697" cy="803"/>
        </a:xfrm>
      </xdr:grpSpPr>
      <xdr:grpSp>
        <xdr:nvGrpSpPr>
          <xdr:cNvPr id="47" name="Group 37">
            <a:extLst>
              <a:ext uri="{FF2B5EF4-FFF2-40B4-BE49-F238E27FC236}">
                <a16:creationId xmlns:a16="http://schemas.microsoft.com/office/drawing/2014/main" id="{00000000-0008-0000-0000-00002F000000}"/>
              </a:ext>
            </a:extLst>
          </xdr:cNvPr>
          <xdr:cNvGrpSpPr>
            <a:grpSpLocks/>
          </xdr:cNvGrpSpPr>
        </xdr:nvGrpSpPr>
        <xdr:grpSpPr bwMode="auto">
          <a:xfrm>
            <a:off x="0" y="0"/>
            <a:ext cx="696" cy="803"/>
            <a:chOff x="0" y="0"/>
            <a:chExt cx="696" cy="803"/>
          </a:xfrm>
        </xdr:grpSpPr>
        <xdr:sp macro="" textlink="">
          <xdr:nvSpPr>
            <xdr:cNvPr id="48" name="Freeform 40">
              <a:extLst>
                <a:ext uri="{FF2B5EF4-FFF2-40B4-BE49-F238E27FC236}">
                  <a16:creationId xmlns:a16="http://schemas.microsoft.com/office/drawing/2014/main" id="{00000000-0008-0000-0000-000030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39">
              <a:extLst>
                <a:ext uri="{FF2B5EF4-FFF2-40B4-BE49-F238E27FC236}">
                  <a16:creationId xmlns:a16="http://schemas.microsoft.com/office/drawing/2014/main" id="{00000000-0008-0000-0000-000031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38">
              <a:extLst>
                <a:ext uri="{FF2B5EF4-FFF2-40B4-BE49-F238E27FC236}">
                  <a16:creationId xmlns:a16="http://schemas.microsoft.com/office/drawing/2014/main" id="{00000000-0008-0000-0000-000032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2</xdr:col>
      <xdr:colOff>527050</xdr:colOff>
      <xdr:row>285</xdr:row>
      <xdr:rowOff>38100</xdr:rowOff>
    </xdr:from>
    <xdr:to>
      <xdr:col>3</xdr:col>
      <xdr:colOff>266424</xdr:colOff>
      <xdr:row>286</xdr:row>
      <xdr:rowOff>38100</xdr:rowOff>
    </xdr:to>
    <xdr:pic>
      <xdr:nvPicPr>
        <xdr:cNvPr id="51" name="70 Imagen">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5500" y="33381950"/>
          <a:ext cx="1206224" cy="10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605558</xdr:colOff>
      <xdr:row>369</xdr:row>
      <xdr:rowOff>82550</xdr:rowOff>
    </xdr:from>
    <xdr:to>
      <xdr:col>6</xdr:col>
      <xdr:colOff>939800</xdr:colOff>
      <xdr:row>372</xdr:row>
      <xdr:rowOff>37234</xdr:rowOff>
    </xdr:to>
    <xdr:pic>
      <xdr:nvPicPr>
        <xdr:cNvPr id="52" name="1 Imagen">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660158" y="42494200"/>
          <a:ext cx="334242" cy="278534"/>
        </a:xfrm>
        <a:prstGeom prst="rect">
          <a:avLst/>
        </a:prstGeom>
        <a:noFill/>
        <a:ln>
          <a:noFill/>
        </a:ln>
      </xdr:spPr>
    </xdr:pic>
    <xdr:clientData/>
  </xdr:twoCellAnchor>
  <xdr:twoCellAnchor>
    <xdr:from>
      <xdr:col>2</xdr:col>
      <xdr:colOff>378691</xdr:colOff>
      <xdr:row>369</xdr:row>
      <xdr:rowOff>107607</xdr:rowOff>
    </xdr:from>
    <xdr:to>
      <xdr:col>3</xdr:col>
      <xdr:colOff>44450</xdr:colOff>
      <xdr:row>371</xdr:row>
      <xdr:rowOff>51089</xdr:rowOff>
    </xdr:to>
    <xdr:pic>
      <xdr:nvPicPr>
        <xdr:cNvPr id="53" name="70 Imagen">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7141" y="42519257"/>
          <a:ext cx="1132609" cy="159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84281</xdr:colOff>
      <xdr:row>369</xdr:row>
      <xdr:rowOff>24245</xdr:rowOff>
    </xdr:from>
    <xdr:to>
      <xdr:col>2</xdr:col>
      <xdr:colOff>317500</xdr:colOff>
      <xdr:row>372</xdr:row>
      <xdr:rowOff>12700</xdr:rowOff>
    </xdr:to>
    <xdr:grpSp>
      <xdr:nvGrpSpPr>
        <xdr:cNvPr id="54" name="Group 36">
          <a:extLst>
            <a:ext uri="{FF2B5EF4-FFF2-40B4-BE49-F238E27FC236}">
              <a16:creationId xmlns:a16="http://schemas.microsoft.com/office/drawing/2014/main" id="{00000000-0008-0000-0000-000036000000}"/>
            </a:ext>
          </a:extLst>
        </xdr:cNvPr>
        <xdr:cNvGrpSpPr>
          <a:grpSpLocks/>
        </xdr:cNvGrpSpPr>
      </xdr:nvGrpSpPr>
      <xdr:grpSpPr bwMode="auto">
        <a:xfrm>
          <a:off x="382731" y="42435895"/>
          <a:ext cx="233219" cy="312305"/>
          <a:chOff x="0" y="0"/>
          <a:chExt cx="697" cy="803"/>
        </a:xfrm>
      </xdr:grpSpPr>
      <xdr:grpSp>
        <xdr:nvGrpSpPr>
          <xdr:cNvPr id="55" name="Group 37">
            <a:extLst>
              <a:ext uri="{FF2B5EF4-FFF2-40B4-BE49-F238E27FC236}">
                <a16:creationId xmlns:a16="http://schemas.microsoft.com/office/drawing/2014/main" id="{00000000-0008-0000-0000-000037000000}"/>
              </a:ext>
            </a:extLst>
          </xdr:cNvPr>
          <xdr:cNvGrpSpPr>
            <a:grpSpLocks/>
          </xdr:cNvGrpSpPr>
        </xdr:nvGrpSpPr>
        <xdr:grpSpPr bwMode="auto">
          <a:xfrm>
            <a:off x="0" y="0"/>
            <a:ext cx="696" cy="803"/>
            <a:chOff x="0" y="0"/>
            <a:chExt cx="696" cy="803"/>
          </a:xfrm>
        </xdr:grpSpPr>
        <xdr:sp macro="" textlink="">
          <xdr:nvSpPr>
            <xdr:cNvPr id="56" name="Freeform 40">
              <a:extLst>
                <a:ext uri="{FF2B5EF4-FFF2-40B4-BE49-F238E27FC236}">
                  <a16:creationId xmlns:a16="http://schemas.microsoft.com/office/drawing/2014/main" id="{00000000-0008-0000-0000-000038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39">
              <a:extLst>
                <a:ext uri="{FF2B5EF4-FFF2-40B4-BE49-F238E27FC236}">
                  <a16:creationId xmlns:a16="http://schemas.microsoft.com/office/drawing/2014/main" id="{00000000-0008-0000-0000-000039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38">
              <a:extLst>
                <a:ext uri="{FF2B5EF4-FFF2-40B4-BE49-F238E27FC236}">
                  <a16:creationId xmlns:a16="http://schemas.microsoft.com/office/drawing/2014/main" id="{00000000-0008-0000-0000-00003A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7</xdr:col>
      <xdr:colOff>177800</xdr:colOff>
      <xdr:row>416</xdr:row>
      <xdr:rowOff>12700</xdr:rowOff>
    </xdr:from>
    <xdr:to>
      <xdr:col>7</xdr:col>
      <xdr:colOff>654049</xdr:colOff>
      <xdr:row>420</xdr:row>
      <xdr:rowOff>28901</xdr:rowOff>
    </xdr:to>
    <xdr:pic>
      <xdr:nvPicPr>
        <xdr:cNvPr id="59" name="1 Imagen">
          <a:extLst>
            <a:ext uri="{FF2B5EF4-FFF2-40B4-BE49-F238E27FC236}">
              <a16:creationId xmlns:a16="http://schemas.microsoft.com/office/drawing/2014/main" id="{00000000-0008-0000-0000-00003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9975" y="355600"/>
          <a:ext cx="476249" cy="435301"/>
        </a:xfrm>
        <a:prstGeom prst="rect">
          <a:avLst/>
        </a:prstGeom>
        <a:noFill/>
        <a:ln>
          <a:noFill/>
        </a:ln>
      </xdr:spPr>
    </xdr:pic>
    <xdr:clientData/>
  </xdr:twoCellAnchor>
  <xdr:twoCellAnchor>
    <xdr:from>
      <xdr:col>2</xdr:col>
      <xdr:colOff>69850</xdr:colOff>
      <xdr:row>416</xdr:row>
      <xdr:rowOff>6350</xdr:rowOff>
    </xdr:from>
    <xdr:to>
      <xdr:col>2</xdr:col>
      <xdr:colOff>412750</xdr:colOff>
      <xdr:row>418</xdr:row>
      <xdr:rowOff>76200</xdr:rowOff>
    </xdr:to>
    <xdr:grpSp>
      <xdr:nvGrpSpPr>
        <xdr:cNvPr id="60" name="Group 36">
          <a:extLst>
            <a:ext uri="{FF2B5EF4-FFF2-40B4-BE49-F238E27FC236}">
              <a16:creationId xmlns:a16="http://schemas.microsoft.com/office/drawing/2014/main" id="{00000000-0008-0000-0000-00003C000000}"/>
            </a:ext>
          </a:extLst>
        </xdr:cNvPr>
        <xdr:cNvGrpSpPr>
          <a:grpSpLocks/>
        </xdr:cNvGrpSpPr>
      </xdr:nvGrpSpPr>
      <xdr:grpSpPr bwMode="auto">
        <a:xfrm>
          <a:off x="368300" y="48329850"/>
          <a:ext cx="342900" cy="285750"/>
          <a:chOff x="0" y="0"/>
          <a:chExt cx="697" cy="803"/>
        </a:xfrm>
      </xdr:grpSpPr>
      <xdr:grpSp>
        <xdr:nvGrpSpPr>
          <xdr:cNvPr id="61" name="Group 37">
            <a:extLst>
              <a:ext uri="{FF2B5EF4-FFF2-40B4-BE49-F238E27FC236}">
                <a16:creationId xmlns:a16="http://schemas.microsoft.com/office/drawing/2014/main" id="{00000000-0008-0000-0000-00003D000000}"/>
              </a:ext>
            </a:extLst>
          </xdr:cNvPr>
          <xdr:cNvGrpSpPr>
            <a:grpSpLocks/>
          </xdr:cNvGrpSpPr>
        </xdr:nvGrpSpPr>
        <xdr:grpSpPr bwMode="auto">
          <a:xfrm>
            <a:off x="0" y="0"/>
            <a:ext cx="696" cy="803"/>
            <a:chOff x="0" y="0"/>
            <a:chExt cx="696" cy="803"/>
          </a:xfrm>
        </xdr:grpSpPr>
        <xdr:sp macro="" textlink="">
          <xdr:nvSpPr>
            <xdr:cNvPr id="62" name="Freeform 40">
              <a:extLst>
                <a:ext uri="{FF2B5EF4-FFF2-40B4-BE49-F238E27FC236}">
                  <a16:creationId xmlns:a16="http://schemas.microsoft.com/office/drawing/2014/main" id="{00000000-0008-0000-0000-00003E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39">
              <a:extLst>
                <a:ext uri="{FF2B5EF4-FFF2-40B4-BE49-F238E27FC236}">
                  <a16:creationId xmlns:a16="http://schemas.microsoft.com/office/drawing/2014/main" id="{00000000-0008-0000-0000-00003F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38">
              <a:extLst>
                <a:ext uri="{FF2B5EF4-FFF2-40B4-BE49-F238E27FC236}">
                  <a16:creationId xmlns:a16="http://schemas.microsoft.com/office/drawing/2014/main" id="{00000000-0008-0000-0000-000040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2</xdr:col>
      <xdr:colOff>463552</xdr:colOff>
      <xdr:row>416</xdr:row>
      <xdr:rowOff>82550</xdr:rowOff>
    </xdr:from>
    <xdr:to>
      <xdr:col>2</xdr:col>
      <xdr:colOff>1022060</xdr:colOff>
      <xdr:row>418</xdr:row>
      <xdr:rowOff>46774</xdr:rowOff>
    </xdr:to>
    <xdr:pic>
      <xdr:nvPicPr>
        <xdr:cNvPr id="65" name="70 Imagen">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927" y="425450"/>
          <a:ext cx="558508" cy="230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1142207</xdr:colOff>
      <xdr:row>452</xdr:row>
      <xdr:rowOff>13098</xdr:rowOff>
    </xdr:from>
    <xdr:to>
      <xdr:col>7</xdr:col>
      <xdr:colOff>348456</xdr:colOff>
      <xdr:row>456</xdr:row>
      <xdr:rowOff>33665</xdr:rowOff>
    </xdr:to>
    <xdr:pic>
      <xdr:nvPicPr>
        <xdr:cNvPr id="66" name="1 Imagen">
          <a:extLst>
            <a:ext uri="{FF2B5EF4-FFF2-40B4-BE49-F238E27FC236}">
              <a16:creationId xmlns:a16="http://schemas.microsoft.com/office/drawing/2014/main" id="{00000000-0008-0000-0000-000042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6807" y="52222798"/>
          <a:ext cx="476249" cy="452367"/>
        </a:xfrm>
        <a:prstGeom prst="rect">
          <a:avLst/>
        </a:prstGeom>
        <a:noFill/>
        <a:ln>
          <a:noFill/>
        </a:ln>
      </xdr:spPr>
    </xdr:pic>
    <xdr:clientData/>
  </xdr:twoCellAnchor>
  <xdr:twoCellAnchor>
    <xdr:from>
      <xdr:col>1</xdr:col>
      <xdr:colOff>132159</xdr:colOff>
      <xdr:row>453</xdr:row>
      <xdr:rowOff>35321</xdr:rowOff>
    </xdr:from>
    <xdr:to>
      <xdr:col>2</xdr:col>
      <xdr:colOff>266700</xdr:colOff>
      <xdr:row>455</xdr:row>
      <xdr:rowOff>101600</xdr:rowOff>
    </xdr:to>
    <xdr:grpSp>
      <xdr:nvGrpSpPr>
        <xdr:cNvPr id="67" name="Group 36">
          <a:extLst>
            <a:ext uri="{FF2B5EF4-FFF2-40B4-BE49-F238E27FC236}">
              <a16:creationId xmlns:a16="http://schemas.microsoft.com/office/drawing/2014/main" id="{00000000-0008-0000-0000-000043000000}"/>
            </a:ext>
          </a:extLst>
        </xdr:cNvPr>
        <xdr:cNvGrpSpPr>
          <a:grpSpLocks/>
        </xdr:cNvGrpSpPr>
      </xdr:nvGrpSpPr>
      <xdr:grpSpPr bwMode="auto">
        <a:xfrm>
          <a:off x="265509" y="52352971"/>
          <a:ext cx="299641" cy="282179"/>
          <a:chOff x="0" y="0"/>
          <a:chExt cx="697" cy="803"/>
        </a:xfrm>
      </xdr:grpSpPr>
      <xdr:grpSp>
        <xdr:nvGrpSpPr>
          <xdr:cNvPr id="68" name="Group 37">
            <a:extLst>
              <a:ext uri="{FF2B5EF4-FFF2-40B4-BE49-F238E27FC236}">
                <a16:creationId xmlns:a16="http://schemas.microsoft.com/office/drawing/2014/main" id="{00000000-0008-0000-0000-000044000000}"/>
              </a:ext>
            </a:extLst>
          </xdr:cNvPr>
          <xdr:cNvGrpSpPr>
            <a:grpSpLocks/>
          </xdr:cNvGrpSpPr>
        </xdr:nvGrpSpPr>
        <xdr:grpSpPr bwMode="auto">
          <a:xfrm>
            <a:off x="0" y="0"/>
            <a:ext cx="696" cy="803"/>
            <a:chOff x="0" y="0"/>
            <a:chExt cx="696" cy="803"/>
          </a:xfrm>
        </xdr:grpSpPr>
        <xdr:sp macro="" textlink="">
          <xdr:nvSpPr>
            <xdr:cNvPr id="69" name="Freeform 40">
              <a:extLst>
                <a:ext uri="{FF2B5EF4-FFF2-40B4-BE49-F238E27FC236}">
                  <a16:creationId xmlns:a16="http://schemas.microsoft.com/office/drawing/2014/main" id="{00000000-0008-0000-0000-000045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39">
              <a:extLst>
                <a:ext uri="{FF2B5EF4-FFF2-40B4-BE49-F238E27FC236}">
                  <a16:creationId xmlns:a16="http://schemas.microsoft.com/office/drawing/2014/main" id="{00000000-0008-0000-0000-000046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38">
              <a:extLst>
                <a:ext uri="{FF2B5EF4-FFF2-40B4-BE49-F238E27FC236}">
                  <a16:creationId xmlns:a16="http://schemas.microsoft.com/office/drawing/2014/main" id="{00000000-0008-0000-0000-000047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2</xdr:col>
      <xdr:colOff>387749</xdr:colOff>
      <xdr:row>453</xdr:row>
      <xdr:rowOff>99965</xdr:rowOff>
    </xdr:from>
    <xdr:to>
      <xdr:col>2</xdr:col>
      <xdr:colOff>1276350</xdr:colOff>
      <xdr:row>455</xdr:row>
      <xdr:rowOff>39344</xdr:rowOff>
    </xdr:to>
    <xdr:pic>
      <xdr:nvPicPr>
        <xdr:cNvPr id="72" name="70 Imagen">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6199" y="52417615"/>
          <a:ext cx="888601" cy="155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149679</xdr:colOff>
      <xdr:row>3</xdr:row>
      <xdr:rowOff>27215</xdr:rowOff>
    </xdr:from>
    <xdr:to>
      <xdr:col>9</xdr:col>
      <xdr:colOff>625928</xdr:colOff>
      <xdr:row>6</xdr:row>
      <xdr:rowOff>67909</xdr:rowOff>
    </xdr:to>
    <xdr:pic>
      <xdr:nvPicPr>
        <xdr:cNvPr id="5" name="1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8036" y="517072"/>
          <a:ext cx="476249" cy="435301"/>
        </a:xfrm>
        <a:prstGeom prst="rect">
          <a:avLst/>
        </a:prstGeom>
        <a:noFill/>
        <a:ln>
          <a:noFill/>
        </a:ln>
      </xdr:spPr>
    </xdr:pic>
    <xdr:clientData/>
  </xdr:twoCellAnchor>
  <xdr:twoCellAnchor>
    <xdr:from>
      <xdr:col>1</xdr:col>
      <xdr:colOff>755197</xdr:colOff>
      <xdr:row>5</xdr:row>
      <xdr:rowOff>40820</xdr:rowOff>
    </xdr:from>
    <xdr:to>
      <xdr:col>3</xdr:col>
      <xdr:colOff>185680</xdr:colOff>
      <xdr:row>7</xdr:row>
      <xdr:rowOff>66856</xdr:rowOff>
    </xdr:to>
    <xdr:pic>
      <xdr:nvPicPr>
        <xdr:cNvPr id="4" name="70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7197" y="809624"/>
          <a:ext cx="954483" cy="257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156482</xdr:colOff>
      <xdr:row>4</xdr:row>
      <xdr:rowOff>34017</xdr:rowOff>
    </xdr:from>
    <xdr:to>
      <xdr:col>1</xdr:col>
      <xdr:colOff>605518</xdr:colOff>
      <xdr:row>8</xdr:row>
      <xdr:rowOff>21771</xdr:rowOff>
    </xdr:to>
    <xdr:grpSp>
      <xdr:nvGrpSpPr>
        <xdr:cNvPr id="6" name="Group 36">
          <a:extLst>
            <a:ext uri="{FF2B5EF4-FFF2-40B4-BE49-F238E27FC236}">
              <a16:creationId xmlns:a16="http://schemas.microsoft.com/office/drawing/2014/main" id="{00000000-0008-0000-0100-000006000000}"/>
            </a:ext>
          </a:extLst>
        </xdr:cNvPr>
        <xdr:cNvGrpSpPr>
          <a:grpSpLocks/>
        </xdr:cNvGrpSpPr>
      </xdr:nvGrpSpPr>
      <xdr:grpSpPr bwMode="auto">
        <a:xfrm>
          <a:off x="918482" y="687160"/>
          <a:ext cx="449036" cy="450397"/>
          <a:chOff x="0" y="0"/>
          <a:chExt cx="697" cy="803"/>
        </a:xfrm>
      </xdr:grpSpPr>
      <xdr:grpSp>
        <xdr:nvGrpSpPr>
          <xdr:cNvPr id="8" name="Group 37">
            <a:extLst>
              <a:ext uri="{FF2B5EF4-FFF2-40B4-BE49-F238E27FC236}">
                <a16:creationId xmlns:a16="http://schemas.microsoft.com/office/drawing/2014/main" id="{00000000-0008-0000-0100-000008000000}"/>
              </a:ext>
            </a:extLst>
          </xdr:cNvPr>
          <xdr:cNvGrpSpPr>
            <a:grpSpLocks/>
          </xdr:cNvGrpSpPr>
        </xdr:nvGrpSpPr>
        <xdr:grpSpPr bwMode="auto">
          <a:xfrm>
            <a:off x="0" y="0"/>
            <a:ext cx="696" cy="803"/>
            <a:chOff x="0" y="0"/>
            <a:chExt cx="696" cy="803"/>
          </a:xfrm>
        </xdr:grpSpPr>
        <xdr:sp macro="" textlink="">
          <xdr:nvSpPr>
            <xdr:cNvPr id="9" name="Freeform 40">
              <a:extLst>
                <a:ext uri="{FF2B5EF4-FFF2-40B4-BE49-F238E27FC236}">
                  <a16:creationId xmlns:a16="http://schemas.microsoft.com/office/drawing/2014/main" id="{00000000-0008-0000-0100-000009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39">
              <a:extLst>
                <a:ext uri="{FF2B5EF4-FFF2-40B4-BE49-F238E27FC236}">
                  <a16:creationId xmlns:a16="http://schemas.microsoft.com/office/drawing/2014/main" id="{00000000-0008-0000-0100-00000A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38">
              <a:extLst>
                <a:ext uri="{FF2B5EF4-FFF2-40B4-BE49-F238E27FC236}">
                  <a16:creationId xmlns:a16="http://schemas.microsoft.com/office/drawing/2014/main" id="{00000000-0008-0000-0100-00000B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8</xdr:col>
      <xdr:colOff>44450</xdr:colOff>
      <xdr:row>57</xdr:row>
      <xdr:rowOff>57150</xdr:rowOff>
    </xdr:from>
    <xdr:to>
      <xdr:col>8</xdr:col>
      <xdr:colOff>520699</xdr:colOff>
      <xdr:row>60</xdr:row>
      <xdr:rowOff>3501</xdr:rowOff>
    </xdr:to>
    <xdr:pic>
      <xdr:nvPicPr>
        <xdr:cNvPr id="12" name="1 Imagen">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4850" y="476250"/>
          <a:ext cx="476249" cy="432126"/>
        </a:xfrm>
        <a:prstGeom prst="rect">
          <a:avLst/>
        </a:prstGeom>
        <a:noFill/>
        <a:ln>
          <a:noFill/>
        </a:ln>
      </xdr:spPr>
    </xdr:pic>
    <xdr:clientData/>
  </xdr:twoCellAnchor>
  <xdr:twoCellAnchor>
    <xdr:from>
      <xdr:col>2</xdr:col>
      <xdr:colOff>44450</xdr:colOff>
      <xdr:row>57</xdr:row>
      <xdr:rowOff>31750</xdr:rowOff>
    </xdr:from>
    <xdr:to>
      <xdr:col>2</xdr:col>
      <xdr:colOff>882650</xdr:colOff>
      <xdr:row>60</xdr:row>
      <xdr:rowOff>35503</xdr:rowOff>
    </xdr:to>
    <xdr:pic>
      <xdr:nvPicPr>
        <xdr:cNvPr id="13" name="70 Imagen">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075" y="450850"/>
          <a:ext cx="838200" cy="33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184150</xdr:colOff>
      <xdr:row>56</xdr:row>
      <xdr:rowOff>19050</xdr:rowOff>
    </xdr:from>
    <xdr:to>
      <xdr:col>2</xdr:col>
      <xdr:colOff>25400</xdr:colOff>
      <xdr:row>60</xdr:row>
      <xdr:rowOff>79375</xdr:rowOff>
    </xdr:to>
    <xdr:grpSp>
      <xdr:nvGrpSpPr>
        <xdr:cNvPr id="14" name="Group 36">
          <a:extLst>
            <a:ext uri="{FF2B5EF4-FFF2-40B4-BE49-F238E27FC236}">
              <a16:creationId xmlns:a16="http://schemas.microsoft.com/office/drawing/2014/main" id="{00000000-0008-0000-0100-00000E000000}"/>
            </a:ext>
          </a:extLst>
        </xdr:cNvPr>
        <xdr:cNvGrpSpPr>
          <a:grpSpLocks/>
        </xdr:cNvGrpSpPr>
      </xdr:nvGrpSpPr>
      <xdr:grpSpPr bwMode="auto">
        <a:xfrm>
          <a:off x="946150" y="10101943"/>
          <a:ext cx="603250" cy="713468"/>
          <a:chOff x="0" y="0"/>
          <a:chExt cx="697" cy="803"/>
        </a:xfrm>
      </xdr:grpSpPr>
      <xdr:grpSp>
        <xdr:nvGrpSpPr>
          <xdr:cNvPr id="15" name="Group 37">
            <a:extLst>
              <a:ext uri="{FF2B5EF4-FFF2-40B4-BE49-F238E27FC236}">
                <a16:creationId xmlns:a16="http://schemas.microsoft.com/office/drawing/2014/main" id="{00000000-0008-0000-0100-00000F000000}"/>
              </a:ext>
            </a:extLst>
          </xdr:cNvPr>
          <xdr:cNvGrpSpPr>
            <a:grpSpLocks/>
          </xdr:cNvGrpSpPr>
        </xdr:nvGrpSpPr>
        <xdr:grpSpPr bwMode="auto">
          <a:xfrm>
            <a:off x="0" y="0"/>
            <a:ext cx="696" cy="803"/>
            <a:chOff x="0" y="0"/>
            <a:chExt cx="696" cy="803"/>
          </a:xfrm>
        </xdr:grpSpPr>
        <xdr:sp macro="" textlink="">
          <xdr:nvSpPr>
            <xdr:cNvPr id="16" name="Freeform 40">
              <a:extLst>
                <a:ext uri="{FF2B5EF4-FFF2-40B4-BE49-F238E27FC236}">
                  <a16:creationId xmlns:a16="http://schemas.microsoft.com/office/drawing/2014/main" id="{00000000-0008-0000-0100-000010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39">
              <a:extLst>
                <a:ext uri="{FF2B5EF4-FFF2-40B4-BE49-F238E27FC236}">
                  <a16:creationId xmlns:a16="http://schemas.microsoft.com/office/drawing/2014/main" id="{00000000-0008-0000-0100-000011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38">
              <a:extLst>
                <a:ext uri="{FF2B5EF4-FFF2-40B4-BE49-F238E27FC236}">
                  <a16:creationId xmlns:a16="http://schemas.microsoft.com/office/drawing/2014/main" id="{00000000-0008-0000-0100-000012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7</xdr:col>
      <xdr:colOff>762000</xdr:colOff>
      <xdr:row>119</xdr:row>
      <xdr:rowOff>19050</xdr:rowOff>
    </xdr:from>
    <xdr:to>
      <xdr:col>8</xdr:col>
      <xdr:colOff>428624</xdr:colOff>
      <xdr:row>121</xdr:row>
      <xdr:rowOff>124151</xdr:rowOff>
    </xdr:to>
    <xdr:pic>
      <xdr:nvPicPr>
        <xdr:cNvPr id="19" name="1 Imagen">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828675"/>
          <a:ext cx="476249" cy="428951"/>
        </a:xfrm>
        <a:prstGeom prst="rect">
          <a:avLst/>
        </a:prstGeom>
        <a:noFill/>
        <a:ln>
          <a:noFill/>
        </a:ln>
      </xdr:spPr>
    </xdr:pic>
    <xdr:clientData/>
  </xdr:twoCellAnchor>
  <xdr:twoCellAnchor>
    <xdr:from>
      <xdr:col>1</xdr:col>
      <xdr:colOff>558800</xdr:colOff>
      <xdr:row>119</xdr:row>
      <xdr:rowOff>23673</xdr:rowOff>
    </xdr:from>
    <xdr:to>
      <xdr:col>2</xdr:col>
      <xdr:colOff>450850</xdr:colOff>
      <xdr:row>121</xdr:row>
      <xdr:rowOff>34924</xdr:rowOff>
    </xdr:to>
    <xdr:pic>
      <xdr:nvPicPr>
        <xdr:cNvPr id="20" name="70 Imagen">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775" y="833298"/>
          <a:ext cx="654050" cy="335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177800</xdr:colOff>
      <xdr:row>118</xdr:row>
      <xdr:rowOff>95250</xdr:rowOff>
    </xdr:from>
    <xdr:to>
      <xdr:col>1</xdr:col>
      <xdr:colOff>508000</xdr:colOff>
      <xdr:row>121</xdr:row>
      <xdr:rowOff>98425</xdr:rowOff>
    </xdr:to>
    <xdr:grpSp>
      <xdr:nvGrpSpPr>
        <xdr:cNvPr id="21" name="Group 36">
          <a:extLst>
            <a:ext uri="{FF2B5EF4-FFF2-40B4-BE49-F238E27FC236}">
              <a16:creationId xmlns:a16="http://schemas.microsoft.com/office/drawing/2014/main" id="{00000000-0008-0000-0100-000015000000}"/>
            </a:ext>
          </a:extLst>
        </xdr:cNvPr>
        <xdr:cNvGrpSpPr>
          <a:grpSpLocks/>
        </xdr:cNvGrpSpPr>
      </xdr:nvGrpSpPr>
      <xdr:grpSpPr bwMode="auto">
        <a:xfrm>
          <a:off x="939800" y="20444732"/>
          <a:ext cx="330200" cy="493032"/>
          <a:chOff x="0" y="0"/>
          <a:chExt cx="697" cy="803"/>
        </a:xfrm>
      </xdr:grpSpPr>
      <xdr:grpSp>
        <xdr:nvGrpSpPr>
          <xdr:cNvPr id="22" name="Group 37">
            <a:extLst>
              <a:ext uri="{FF2B5EF4-FFF2-40B4-BE49-F238E27FC236}">
                <a16:creationId xmlns:a16="http://schemas.microsoft.com/office/drawing/2014/main" id="{00000000-0008-0000-0100-000016000000}"/>
              </a:ext>
            </a:extLst>
          </xdr:cNvPr>
          <xdr:cNvGrpSpPr>
            <a:grpSpLocks/>
          </xdr:cNvGrpSpPr>
        </xdr:nvGrpSpPr>
        <xdr:grpSpPr bwMode="auto">
          <a:xfrm>
            <a:off x="0" y="0"/>
            <a:ext cx="696" cy="803"/>
            <a:chOff x="0" y="0"/>
            <a:chExt cx="696" cy="803"/>
          </a:xfrm>
        </xdr:grpSpPr>
        <xdr:sp macro="" textlink="">
          <xdr:nvSpPr>
            <xdr:cNvPr id="23" name="Freeform 40">
              <a:extLst>
                <a:ext uri="{FF2B5EF4-FFF2-40B4-BE49-F238E27FC236}">
                  <a16:creationId xmlns:a16="http://schemas.microsoft.com/office/drawing/2014/main" id="{00000000-0008-0000-0100-000017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39">
              <a:extLst>
                <a:ext uri="{FF2B5EF4-FFF2-40B4-BE49-F238E27FC236}">
                  <a16:creationId xmlns:a16="http://schemas.microsoft.com/office/drawing/2014/main" id="{00000000-0008-0000-0100-000018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38">
              <a:extLst>
                <a:ext uri="{FF2B5EF4-FFF2-40B4-BE49-F238E27FC236}">
                  <a16:creationId xmlns:a16="http://schemas.microsoft.com/office/drawing/2014/main" id="{00000000-0008-0000-0100-000019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7</xdr:col>
      <xdr:colOff>800100</xdr:colOff>
      <xdr:row>148</xdr:row>
      <xdr:rowOff>69850</xdr:rowOff>
    </xdr:from>
    <xdr:to>
      <xdr:col>8</xdr:col>
      <xdr:colOff>463549</xdr:colOff>
      <xdr:row>151</xdr:row>
      <xdr:rowOff>19376</xdr:rowOff>
    </xdr:to>
    <xdr:pic>
      <xdr:nvPicPr>
        <xdr:cNvPr id="26" name="1 Imagen">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4325" y="488950"/>
          <a:ext cx="473074" cy="435301"/>
        </a:xfrm>
        <a:prstGeom prst="rect">
          <a:avLst/>
        </a:prstGeom>
        <a:noFill/>
        <a:ln>
          <a:noFill/>
        </a:ln>
      </xdr:spPr>
    </xdr:pic>
    <xdr:clientData/>
  </xdr:twoCellAnchor>
  <xdr:twoCellAnchor>
    <xdr:from>
      <xdr:col>1</xdr:col>
      <xdr:colOff>584200</xdr:colOff>
      <xdr:row>147</xdr:row>
      <xdr:rowOff>98811</xdr:rowOff>
    </xdr:from>
    <xdr:to>
      <xdr:col>2</xdr:col>
      <xdr:colOff>692150</xdr:colOff>
      <xdr:row>150</xdr:row>
      <xdr:rowOff>111125</xdr:rowOff>
    </xdr:to>
    <xdr:pic>
      <xdr:nvPicPr>
        <xdr:cNvPr id="27" name="70 Imagen">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275" y="413136"/>
          <a:ext cx="869950" cy="345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147</xdr:row>
      <xdr:rowOff>6350</xdr:rowOff>
    </xdr:from>
    <xdr:to>
      <xdr:col>1</xdr:col>
      <xdr:colOff>463550</xdr:colOff>
      <xdr:row>151</xdr:row>
      <xdr:rowOff>79375</xdr:rowOff>
    </xdr:to>
    <xdr:grpSp>
      <xdr:nvGrpSpPr>
        <xdr:cNvPr id="28" name="Group 36">
          <a:extLst>
            <a:ext uri="{FF2B5EF4-FFF2-40B4-BE49-F238E27FC236}">
              <a16:creationId xmlns:a16="http://schemas.microsoft.com/office/drawing/2014/main" id="{00000000-0008-0000-0100-00001C000000}"/>
            </a:ext>
          </a:extLst>
        </xdr:cNvPr>
        <xdr:cNvGrpSpPr>
          <a:grpSpLocks/>
        </xdr:cNvGrpSpPr>
      </xdr:nvGrpSpPr>
      <xdr:grpSpPr bwMode="auto">
        <a:xfrm>
          <a:off x="838200" y="25138743"/>
          <a:ext cx="387350" cy="726168"/>
          <a:chOff x="0" y="0"/>
          <a:chExt cx="697" cy="803"/>
        </a:xfrm>
      </xdr:grpSpPr>
      <xdr:grpSp>
        <xdr:nvGrpSpPr>
          <xdr:cNvPr id="29" name="Group 37">
            <a:extLst>
              <a:ext uri="{FF2B5EF4-FFF2-40B4-BE49-F238E27FC236}">
                <a16:creationId xmlns:a16="http://schemas.microsoft.com/office/drawing/2014/main" id="{00000000-0008-0000-0100-00001D000000}"/>
              </a:ext>
            </a:extLst>
          </xdr:cNvPr>
          <xdr:cNvGrpSpPr>
            <a:grpSpLocks/>
          </xdr:cNvGrpSpPr>
        </xdr:nvGrpSpPr>
        <xdr:grpSpPr bwMode="auto">
          <a:xfrm>
            <a:off x="0" y="0"/>
            <a:ext cx="696" cy="803"/>
            <a:chOff x="0" y="0"/>
            <a:chExt cx="696" cy="803"/>
          </a:xfrm>
        </xdr:grpSpPr>
        <xdr:sp macro="" textlink="">
          <xdr:nvSpPr>
            <xdr:cNvPr id="30" name="Freeform 40">
              <a:extLst>
                <a:ext uri="{FF2B5EF4-FFF2-40B4-BE49-F238E27FC236}">
                  <a16:creationId xmlns:a16="http://schemas.microsoft.com/office/drawing/2014/main" id="{00000000-0008-0000-0100-00001E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39">
              <a:extLst>
                <a:ext uri="{FF2B5EF4-FFF2-40B4-BE49-F238E27FC236}">
                  <a16:creationId xmlns:a16="http://schemas.microsoft.com/office/drawing/2014/main" id="{00000000-0008-0000-0100-00001F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38">
              <a:extLst>
                <a:ext uri="{FF2B5EF4-FFF2-40B4-BE49-F238E27FC236}">
                  <a16:creationId xmlns:a16="http://schemas.microsoft.com/office/drawing/2014/main" id="{00000000-0008-0000-0100-000020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7</xdr:col>
      <xdr:colOff>809625</xdr:colOff>
      <xdr:row>240</xdr:row>
      <xdr:rowOff>114300</xdr:rowOff>
    </xdr:from>
    <xdr:to>
      <xdr:col>8</xdr:col>
      <xdr:colOff>628650</xdr:colOff>
      <xdr:row>244</xdr:row>
      <xdr:rowOff>28575</xdr:rowOff>
    </xdr:to>
    <xdr:pic>
      <xdr:nvPicPr>
        <xdr:cNvPr id="33" name="1 Imagen">
          <a:extLst>
            <a:ext uri="{FF2B5EF4-FFF2-40B4-BE49-F238E27FC236}">
              <a16:creationId xmlns:a16="http://schemas.microsoft.com/office/drawing/2014/main" id="{00000000-0008-0000-0100-00002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5875" y="762000"/>
          <a:ext cx="628650" cy="561975"/>
        </a:xfrm>
        <a:prstGeom prst="rect">
          <a:avLst/>
        </a:prstGeom>
        <a:noFill/>
        <a:ln>
          <a:noFill/>
        </a:ln>
      </xdr:spPr>
    </xdr:pic>
    <xdr:clientData/>
  </xdr:twoCellAnchor>
  <xdr:twoCellAnchor>
    <xdr:from>
      <xdr:col>1</xdr:col>
      <xdr:colOff>657225</xdr:colOff>
      <xdr:row>240</xdr:row>
      <xdr:rowOff>114300</xdr:rowOff>
    </xdr:from>
    <xdr:to>
      <xdr:col>2</xdr:col>
      <xdr:colOff>342639</xdr:colOff>
      <xdr:row>243</xdr:row>
      <xdr:rowOff>85725</xdr:rowOff>
    </xdr:to>
    <xdr:pic>
      <xdr:nvPicPr>
        <xdr:cNvPr id="34" name="70 Imagen">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9225" y="762000"/>
          <a:ext cx="1095114"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239</xdr:row>
      <xdr:rowOff>152400</xdr:rowOff>
    </xdr:from>
    <xdr:to>
      <xdr:col>1</xdr:col>
      <xdr:colOff>552450</xdr:colOff>
      <xdr:row>244</xdr:row>
      <xdr:rowOff>9525</xdr:rowOff>
    </xdr:to>
    <xdr:grpSp>
      <xdr:nvGrpSpPr>
        <xdr:cNvPr id="35" name="Group 36">
          <a:extLst>
            <a:ext uri="{FF2B5EF4-FFF2-40B4-BE49-F238E27FC236}">
              <a16:creationId xmlns:a16="http://schemas.microsoft.com/office/drawing/2014/main" id="{00000000-0008-0000-0100-000023000000}"/>
            </a:ext>
          </a:extLst>
        </xdr:cNvPr>
        <xdr:cNvGrpSpPr>
          <a:grpSpLocks/>
        </xdr:cNvGrpSpPr>
      </xdr:nvGrpSpPr>
      <xdr:grpSpPr bwMode="auto">
        <a:xfrm>
          <a:off x="800100" y="40354704"/>
          <a:ext cx="514350" cy="673553"/>
          <a:chOff x="0" y="0"/>
          <a:chExt cx="697" cy="803"/>
        </a:xfrm>
      </xdr:grpSpPr>
      <xdr:grpSp>
        <xdr:nvGrpSpPr>
          <xdr:cNvPr id="36" name="Group 37">
            <a:extLst>
              <a:ext uri="{FF2B5EF4-FFF2-40B4-BE49-F238E27FC236}">
                <a16:creationId xmlns:a16="http://schemas.microsoft.com/office/drawing/2014/main" id="{00000000-0008-0000-0100-000024000000}"/>
              </a:ext>
            </a:extLst>
          </xdr:cNvPr>
          <xdr:cNvGrpSpPr>
            <a:grpSpLocks/>
          </xdr:cNvGrpSpPr>
        </xdr:nvGrpSpPr>
        <xdr:grpSpPr bwMode="auto">
          <a:xfrm>
            <a:off x="0" y="0"/>
            <a:ext cx="696" cy="803"/>
            <a:chOff x="0" y="0"/>
            <a:chExt cx="696" cy="803"/>
          </a:xfrm>
        </xdr:grpSpPr>
        <xdr:sp macro="" textlink="">
          <xdr:nvSpPr>
            <xdr:cNvPr id="37" name="Freeform 40">
              <a:extLst>
                <a:ext uri="{FF2B5EF4-FFF2-40B4-BE49-F238E27FC236}">
                  <a16:creationId xmlns:a16="http://schemas.microsoft.com/office/drawing/2014/main" id="{00000000-0008-0000-0100-000025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39">
              <a:extLst>
                <a:ext uri="{FF2B5EF4-FFF2-40B4-BE49-F238E27FC236}">
                  <a16:creationId xmlns:a16="http://schemas.microsoft.com/office/drawing/2014/main" id="{00000000-0008-0000-0100-000026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38">
              <a:extLst>
                <a:ext uri="{FF2B5EF4-FFF2-40B4-BE49-F238E27FC236}">
                  <a16:creationId xmlns:a16="http://schemas.microsoft.com/office/drawing/2014/main" id="{00000000-0008-0000-0100-000027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7</xdr:col>
      <xdr:colOff>666750</xdr:colOff>
      <xdr:row>296</xdr:row>
      <xdr:rowOff>25977</xdr:rowOff>
    </xdr:from>
    <xdr:to>
      <xdr:col>8</xdr:col>
      <xdr:colOff>333374</xdr:colOff>
      <xdr:row>298</xdr:row>
      <xdr:rowOff>131367</xdr:rowOff>
    </xdr:to>
    <xdr:pic>
      <xdr:nvPicPr>
        <xdr:cNvPr id="40" name="1 Imagen">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0" y="864177"/>
          <a:ext cx="476249" cy="429240"/>
        </a:xfrm>
        <a:prstGeom prst="rect">
          <a:avLst/>
        </a:prstGeom>
        <a:noFill/>
        <a:ln>
          <a:noFill/>
        </a:ln>
      </xdr:spPr>
    </xdr:pic>
    <xdr:clientData/>
  </xdr:twoCellAnchor>
  <xdr:twoCellAnchor>
    <xdr:from>
      <xdr:col>1</xdr:col>
      <xdr:colOff>519547</xdr:colOff>
      <xdr:row>297</xdr:row>
      <xdr:rowOff>10140</xdr:rowOff>
    </xdr:from>
    <xdr:to>
      <xdr:col>2</xdr:col>
      <xdr:colOff>718705</xdr:colOff>
      <xdr:row>299</xdr:row>
      <xdr:rowOff>113434</xdr:rowOff>
    </xdr:to>
    <xdr:pic>
      <xdr:nvPicPr>
        <xdr:cNvPr id="41" name="70 Imagen">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7197" y="953115"/>
          <a:ext cx="961158" cy="408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51956</xdr:colOff>
      <xdr:row>296</xdr:row>
      <xdr:rowOff>25976</xdr:rowOff>
    </xdr:from>
    <xdr:to>
      <xdr:col>1</xdr:col>
      <xdr:colOff>476250</xdr:colOff>
      <xdr:row>300</xdr:row>
      <xdr:rowOff>71870</xdr:rowOff>
    </xdr:to>
    <xdr:grpSp>
      <xdr:nvGrpSpPr>
        <xdr:cNvPr id="42" name="Group 36">
          <a:extLst>
            <a:ext uri="{FF2B5EF4-FFF2-40B4-BE49-F238E27FC236}">
              <a16:creationId xmlns:a16="http://schemas.microsoft.com/office/drawing/2014/main" id="{00000000-0008-0000-0100-00002A000000}"/>
            </a:ext>
          </a:extLst>
        </xdr:cNvPr>
        <xdr:cNvGrpSpPr>
          <a:grpSpLocks/>
        </xdr:cNvGrpSpPr>
      </xdr:nvGrpSpPr>
      <xdr:grpSpPr bwMode="auto">
        <a:xfrm>
          <a:off x="813956" y="49583190"/>
          <a:ext cx="424294" cy="699037"/>
          <a:chOff x="0" y="0"/>
          <a:chExt cx="697" cy="803"/>
        </a:xfrm>
      </xdr:grpSpPr>
      <xdr:grpSp>
        <xdr:nvGrpSpPr>
          <xdr:cNvPr id="43" name="Group 37">
            <a:extLst>
              <a:ext uri="{FF2B5EF4-FFF2-40B4-BE49-F238E27FC236}">
                <a16:creationId xmlns:a16="http://schemas.microsoft.com/office/drawing/2014/main" id="{00000000-0008-0000-0100-00002B000000}"/>
              </a:ext>
            </a:extLst>
          </xdr:cNvPr>
          <xdr:cNvGrpSpPr>
            <a:grpSpLocks/>
          </xdr:cNvGrpSpPr>
        </xdr:nvGrpSpPr>
        <xdr:grpSpPr bwMode="auto">
          <a:xfrm>
            <a:off x="0" y="0"/>
            <a:ext cx="696" cy="803"/>
            <a:chOff x="0" y="0"/>
            <a:chExt cx="696" cy="803"/>
          </a:xfrm>
        </xdr:grpSpPr>
        <xdr:sp macro="" textlink="">
          <xdr:nvSpPr>
            <xdr:cNvPr id="44" name="Freeform 40">
              <a:extLst>
                <a:ext uri="{FF2B5EF4-FFF2-40B4-BE49-F238E27FC236}">
                  <a16:creationId xmlns:a16="http://schemas.microsoft.com/office/drawing/2014/main" id="{00000000-0008-0000-0100-00002C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39">
              <a:extLst>
                <a:ext uri="{FF2B5EF4-FFF2-40B4-BE49-F238E27FC236}">
                  <a16:creationId xmlns:a16="http://schemas.microsoft.com/office/drawing/2014/main" id="{00000000-0008-0000-0100-00002D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38">
              <a:extLst>
                <a:ext uri="{FF2B5EF4-FFF2-40B4-BE49-F238E27FC236}">
                  <a16:creationId xmlns:a16="http://schemas.microsoft.com/office/drawing/2014/main" id="{00000000-0008-0000-0100-00002E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5</xdr:col>
      <xdr:colOff>714375</xdr:colOff>
      <xdr:row>335</xdr:row>
      <xdr:rowOff>104775</xdr:rowOff>
    </xdr:from>
    <xdr:to>
      <xdr:col>6</xdr:col>
      <xdr:colOff>476249</xdr:colOff>
      <xdr:row>338</xdr:row>
      <xdr:rowOff>54301</xdr:rowOff>
    </xdr:to>
    <xdr:pic>
      <xdr:nvPicPr>
        <xdr:cNvPr id="47" name="1 Imagen">
          <a:extLst>
            <a:ext uri="{FF2B5EF4-FFF2-40B4-BE49-F238E27FC236}">
              <a16:creationId xmlns:a16="http://schemas.microsoft.com/office/drawing/2014/main" id="{00000000-0008-0000-0100-00002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4450" y="647700"/>
          <a:ext cx="476249" cy="435301"/>
        </a:xfrm>
        <a:prstGeom prst="rect">
          <a:avLst/>
        </a:prstGeom>
        <a:noFill/>
        <a:ln>
          <a:noFill/>
        </a:ln>
      </xdr:spPr>
    </xdr:pic>
    <xdr:clientData/>
  </xdr:twoCellAnchor>
  <xdr:twoCellAnchor>
    <xdr:from>
      <xdr:col>1</xdr:col>
      <xdr:colOff>638175</xdr:colOff>
      <xdr:row>335</xdr:row>
      <xdr:rowOff>152005</xdr:rowOff>
    </xdr:from>
    <xdr:to>
      <xdr:col>2</xdr:col>
      <xdr:colOff>476250</xdr:colOff>
      <xdr:row>337</xdr:row>
      <xdr:rowOff>57150</xdr:rowOff>
    </xdr:to>
    <xdr:pic>
      <xdr:nvPicPr>
        <xdr:cNvPr id="48" name="70 Imagen">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694930"/>
          <a:ext cx="990600" cy="267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335</xdr:row>
      <xdr:rowOff>57150</xdr:rowOff>
    </xdr:from>
    <xdr:to>
      <xdr:col>1</xdr:col>
      <xdr:colOff>581025</xdr:colOff>
      <xdr:row>337</xdr:row>
      <xdr:rowOff>142875</xdr:rowOff>
    </xdr:to>
    <xdr:grpSp>
      <xdr:nvGrpSpPr>
        <xdr:cNvPr id="49" name="Group 36">
          <a:extLst>
            <a:ext uri="{FF2B5EF4-FFF2-40B4-BE49-F238E27FC236}">
              <a16:creationId xmlns:a16="http://schemas.microsoft.com/office/drawing/2014/main" id="{00000000-0008-0000-0100-000031000000}"/>
            </a:ext>
          </a:extLst>
        </xdr:cNvPr>
        <xdr:cNvGrpSpPr>
          <a:grpSpLocks/>
        </xdr:cNvGrpSpPr>
      </xdr:nvGrpSpPr>
      <xdr:grpSpPr bwMode="auto">
        <a:xfrm>
          <a:off x="857250" y="55982507"/>
          <a:ext cx="485775" cy="412297"/>
          <a:chOff x="0" y="0"/>
          <a:chExt cx="697" cy="803"/>
        </a:xfrm>
      </xdr:grpSpPr>
      <xdr:grpSp>
        <xdr:nvGrpSpPr>
          <xdr:cNvPr id="50" name="Group 37">
            <a:extLst>
              <a:ext uri="{FF2B5EF4-FFF2-40B4-BE49-F238E27FC236}">
                <a16:creationId xmlns:a16="http://schemas.microsoft.com/office/drawing/2014/main" id="{00000000-0008-0000-0100-000032000000}"/>
              </a:ext>
            </a:extLst>
          </xdr:cNvPr>
          <xdr:cNvGrpSpPr>
            <a:grpSpLocks/>
          </xdr:cNvGrpSpPr>
        </xdr:nvGrpSpPr>
        <xdr:grpSpPr bwMode="auto">
          <a:xfrm>
            <a:off x="0" y="0"/>
            <a:ext cx="696" cy="803"/>
            <a:chOff x="0" y="0"/>
            <a:chExt cx="696" cy="803"/>
          </a:xfrm>
        </xdr:grpSpPr>
        <xdr:sp macro="" textlink="">
          <xdr:nvSpPr>
            <xdr:cNvPr id="51" name="Freeform 40">
              <a:extLst>
                <a:ext uri="{FF2B5EF4-FFF2-40B4-BE49-F238E27FC236}">
                  <a16:creationId xmlns:a16="http://schemas.microsoft.com/office/drawing/2014/main" id="{00000000-0008-0000-0100-000033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39">
              <a:extLst>
                <a:ext uri="{FF2B5EF4-FFF2-40B4-BE49-F238E27FC236}">
                  <a16:creationId xmlns:a16="http://schemas.microsoft.com/office/drawing/2014/main" id="{00000000-0008-0000-0100-000034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38">
              <a:extLst>
                <a:ext uri="{FF2B5EF4-FFF2-40B4-BE49-F238E27FC236}">
                  <a16:creationId xmlns:a16="http://schemas.microsoft.com/office/drawing/2014/main" id="{00000000-0008-0000-0100-000035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510886</xdr:colOff>
      <xdr:row>6</xdr:row>
      <xdr:rowOff>0</xdr:rowOff>
    </xdr:from>
    <xdr:to>
      <xdr:col>8</xdr:col>
      <xdr:colOff>424295</xdr:colOff>
      <xdr:row>9</xdr:row>
      <xdr:rowOff>103909</xdr:rowOff>
    </xdr:to>
    <xdr:pic>
      <xdr:nvPicPr>
        <xdr:cNvPr id="5" name="1 Imagen">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2181" y="987136"/>
          <a:ext cx="606137" cy="528205"/>
        </a:xfrm>
        <a:prstGeom prst="rect">
          <a:avLst/>
        </a:prstGeom>
        <a:noFill/>
        <a:ln>
          <a:noFill/>
        </a:ln>
      </xdr:spPr>
    </xdr:pic>
    <xdr:clientData/>
  </xdr:twoCellAnchor>
  <xdr:twoCellAnchor>
    <xdr:from>
      <xdr:col>0</xdr:col>
      <xdr:colOff>242455</xdr:colOff>
      <xdr:row>6</xdr:row>
      <xdr:rowOff>1</xdr:rowOff>
    </xdr:from>
    <xdr:to>
      <xdr:col>0</xdr:col>
      <xdr:colOff>666750</xdr:colOff>
      <xdr:row>10</xdr:row>
      <xdr:rowOff>37235</xdr:rowOff>
    </xdr:to>
    <xdr:grpSp>
      <xdr:nvGrpSpPr>
        <xdr:cNvPr id="4" name="Group 36">
          <a:extLst>
            <a:ext uri="{FF2B5EF4-FFF2-40B4-BE49-F238E27FC236}">
              <a16:creationId xmlns:a16="http://schemas.microsoft.com/office/drawing/2014/main" id="{00000000-0008-0000-0200-000004000000}"/>
            </a:ext>
          </a:extLst>
        </xdr:cNvPr>
        <xdr:cNvGrpSpPr>
          <a:grpSpLocks/>
        </xdr:cNvGrpSpPr>
      </xdr:nvGrpSpPr>
      <xdr:grpSpPr bwMode="auto">
        <a:xfrm>
          <a:off x="242455" y="987137"/>
          <a:ext cx="424295" cy="634712"/>
          <a:chOff x="0" y="0"/>
          <a:chExt cx="697" cy="803"/>
        </a:xfrm>
      </xdr:grpSpPr>
      <xdr:grpSp>
        <xdr:nvGrpSpPr>
          <xdr:cNvPr id="6" name="Group 37">
            <a:extLst>
              <a:ext uri="{FF2B5EF4-FFF2-40B4-BE49-F238E27FC236}">
                <a16:creationId xmlns:a16="http://schemas.microsoft.com/office/drawing/2014/main" id="{00000000-0008-0000-0200-000006000000}"/>
              </a:ext>
            </a:extLst>
          </xdr:cNvPr>
          <xdr:cNvGrpSpPr>
            <a:grpSpLocks/>
          </xdr:cNvGrpSpPr>
        </xdr:nvGrpSpPr>
        <xdr:grpSpPr bwMode="auto">
          <a:xfrm>
            <a:off x="0" y="0"/>
            <a:ext cx="696" cy="803"/>
            <a:chOff x="0" y="0"/>
            <a:chExt cx="696" cy="803"/>
          </a:xfrm>
        </xdr:grpSpPr>
        <xdr:sp macro="" textlink="">
          <xdr:nvSpPr>
            <xdr:cNvPr id="8" name="Freeform 40">
              <a:extLst>
                <a:ext uri="{FF2B5EF4-FFF2-40B4-BE49-F238E27FC236}">
                  <a16:creationId xmlns:a16="http://schemas.microsoft.com/office/drawing/2014/main" id="{00000000-0008-0000-0200-000008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39">
              <a:extLst>
                <a:ext uri="{FF2B5EF4-FFF2-40B4-BE49-F238E27FC236}">
                  <a16:creationId xmlns:a16="http://schemas.microsoft.com/office/drawing/2014/main" id="{00000000-0008-0000-0200-000009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38">
              <a:extLst>
                <a:ext uri="{FF2B5EF4-FFF2-40B4-BE49-F238E27FC236}">
                  <a16:creationId xmlns:a16="http://schemas.microsoft.com/office/drawing/2014/main" id="{00000000-0008-0000-0200-00000A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753340</xdr:colOff>
      <xdr:row>6</xdr:row>
      <xdr:rowOff>121228</xdr:rowOff>
    </xdr:from>
    <xdr:to>
      <xdr:col>2</xdr:col>
      <xdr:colOff>324454</xdr:colOff>
      <xdr:row>9</xdr:row>
      <xdr:rowOff>122094</xdr:rowOff>
    </xdr:to>
    <xdr:pic>
      <xdr:nvPicPr>
        <xdr:cNvPr id="11" name="70 Imagen">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340" y="1108364"/>
          <a:ext cx="1095114"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1246910</xdr:colOff>
      <xdr:row>56</xdr:row>
      <xdr:rowOff>43296</xdr:rowOff>
    </xdr:from>
    <xdr:to>
      <xdr:col>6</xdr:col>
      <xdr:colOff>471920</xdr:colOff>
      <xdr:row>58</xdr:row>
      <xdr:rowOff>158211</xdr:rowOff>
    </xdr:to>
    <xdr:pic>
      <xdr:nvPicPr>
        <xdr:cNvPr id="12" name="1 Imagen">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5485" y="471921"/>
          <a:ext cx="472785" cy="438765"/>
        </a:xfrm>
        <a:prstGeom prst="rect">
          <a:avLst/>
        </a:prstGeom>
        <a:noFill/>
        <a:ln>
          <a:noFill/>
        </a:ln>
      </xdr:spPr>
    </xdr:pic>
    <xdr:clientData/>
  </xdr:twoCellAnchor>
  <xdr:twoCellAnchor>
    <xdr:from>
      <xdr:col>0</xdr:col>
      <xdr:colOff>207818</xdr:colOff>
      <xdr:row>56</xdr:row>
      <xdr:rowOff>86591</xdr:rowOff>
    </xdr:from>
    <xdr:to>
      <xdr:col>0</xdr:col>
      <xdr:colOff>632113</xdr:colOff>
      <xdr:row>58</xdr:row>
      <xdr:rowOff>141142</xdr:rowOff>
    </xdr:to>
    <xdr:grpSp>
      <xdr:nvGrpSpPr>
        <xdr:cNvPr id="13" name="Group 36">
          <a:extLst>
            <a:ext uri="{FF2B5EF4-FFF2-40B4-BE49-F238E27FC236}">
              <a16:creationId xmlns:a16="http://schemas.microsoft.com/office/drawing/2014/main" id="{00000000-0008-0000-0200-00000D000000}"/>
            </a:ext>
          </a:extLst>
        </xdr:cNvPr>
        <xdr:cNvGrpSpPr>
          <a:grpSpLocks/>
        </xdr:cNvGrpSpPr>
      </xdr:nvGrpSpPr>
      <xdr:grpSpPr bwMode="auto">
        <a:xfrm>
          <a:off x="207818" y="10364932"/>
          <a:ext cx="424295" cy="383596"/>
          <a:chOff x="0" y="0"/>
          <a:chExt cx="697" cy="803"/>
        </a:xfrm>
      </xdr:grpSpPr>
      <xdr:grpSp>
        <xdr:nvGrpSpPr>
          <xdr:cNvPr id="14" name="Group 37">
            <a:extLst>
              <a:ext uri="{FF2B5EF4-FFF2-40B4-BE49-F238E27FC236}">
                <a16:creationId xmlns:a16="http://schemas.microsoft.com/office/drawing/2014/main" id="{00000000-0008-0000-0200-00000E000000}"/>
              </a:ext>
            </a:extLst>
          </xdr:cNvPr>
          <xdr:cNvGrpSpPr>
            <a:grpSpLocks/>
          </xdr:cNvGrpSpPr>
        </xdr:nvGrpSpPr>
        <xdr:grpSpPr bwMode="auto">
          <a:xfrm>
            <a:off x="0" y="0"/>
            <a:ext cx="696" cy="803"/>
            <a:chOff x="0" y="0"/>
            <a:chExt cx="696" cy="803"/>
          </a:xfrm>
        </xdr:grpSpPr>
        <xdr:sp macro="" textlink="">
          <xdr:nvSpPr>
            <xdr:cNvPr id="15" name="Freeform 40">
              <a:extLst>
                <a:ext uri="{FF2B5EF4-FFF2-40B4-BE49-F238E27FC236}">
                  <a16:creationId xmlns:a16="http://schemas.microsoft.com/office/drawing/2014/main" id="{00000000-0008-0000-0200-00000F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39">
              <a:extLst>
                <a:ext uri="{FF2B5EF4-FFF2-40B4-BE49-F238E27FC236}">
                  <a16:creationId xmlns:a16="http://schemas.microsoft.com/office/drawing/2014/main" id="{00000000-0008-0000-0200-000010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38">
              <a:extLst>
                <a:ext uri="{FF2B5EF4-FFF2-40B4-BE49-F238E27FC236}">
                  <a16:creationId xmlns:a16="http://schemas.microsoft.com/office/drawing/2014/main" id="{00000000-0008-0000-0200-000011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753341</xdr:colOff>
      <xdr:row>56</xdr:row>
      <xdr:rowOff>190622</xdr:rowOff>
    </xdr:from>
    <xdr:to>
      <xdr:col>2</xdr:col>
      <xdr:colOff>233795</xdr:colOff>
      <xdr:row>58</xdr:row>
      <xdr:rowOff>52821</xdr:rowOff>
    </xdr:to>
    <xdr:pic>
      <xdr:nvPicPr>
        <xdr:cNvPr id="18" name="70 Imagen">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341" y="619247"/>
          <a:ext cx="1033029" cy="281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313460</xdr:colOff>
      <xdr:row>70</xdr:row>
      <xdr:rowOff>77932</xdr:rowOff>
    </xdr:from>
    <xdr:to>
      <xdr:col>1</xdr:col>
      <xdr:colOff>60615</xdr:colOff>
      <xdr:row>72</xdr:row>
      <xdr:rowOff>74467</xdr:rowOff>
    </xdr:to>
    <xdr:grpSp>
      <xdr:nvGrpSpPr>
        <xdr:cNvPr id="19" name="Group 36">
          <a:extLst>
            <a:ext uri="{FF2B5EF4-FFF2-40B4-BE49-F238E27FC236}">
              <a16:creationId xmlns:a16="http://schemas.microsoft.com/office/drawing/2014/main" id="{00000000-0008-0000-0200-000013000000}"/>
            </a:ext>
          </a:extLst>
        </xdr:cNvPr>
        <xdr:cNvGrpSpPr>
          <a:grpSpLocks/>
        </xdr:cNvGrpSpPr>
      </xdr:nvGrpSpPr>
      <xdr:grpSpPr bwMode="auto">
        <a:xfrm>
          <a:off x="313460" y="12668250"/>
          <a:ext cx="509155" cy="325581"/>
          <a:chOff x="0" y="0"/>
          <a:chExt cx="697" cy="803"/>
        </a:xfrm>
      </xdr:grpSpPr>
      <xdr:grpSp>
        <xdr:nvGrpSpPr>
          <xdr:cNvPr id="20" name="Group 37">
            <a:extLst>
              <a:ext uri="{FF2B5EF4-FFF2-40B4-BE49-F238E27FC236}">
                <a16:creationId xmlns:a16="http://schemas.microsoft.com/office/drawing/2014/main" id="{00000000-0008-0000-0200-000014000000}"/>
              </a:ext>
            </a:extLst>
          </xdr:cNvPr>
          <xdr:cNvGrpSpPr>
            <a:grpSpLocks/>
          </xdr:cNvGrpSpPr>
        </xdr:nvGrpSpPr>
        <xdr:grpSpPr bwMode="auto">
          <a:xfrm>
            <a:off x="0" y="0"/>
            <a:ext cx="696" cy="803"/>
            <a:chOff x="0" y="0"/>
            <a:chExt cx="696" cy="803"/>
          </a:xfrm>
        </xdr:grpSpPr>
        <xdr:sp macro="" textlink="">
          <xdr:nvSpPr>
            <xdr:cNvPr id="21" name="Freeform 40">
              <a:extLst>
                <a:ext uri="{FF2B5EF4-FFF2-40B4-BE49-F238E27FC236}">
                  <a16:creationId xmlns:a16="http://schemas.microsoft.com/office/drawing/2014/main" id="{00000000-0008-0000-0200-000015000000}"/>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39">
              <a:extLst>
                <a:ext uri="{FF2B5EF4-FFF2-40B4-BE49-F238E27FC236}">
                  <a16:creationId xmlns:a16="http://schemas.microsoft.com/office/drawing/2014/main" id="{00000000-0008-0000-0200-000016000000}"/>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38">
              <a:extLst>
                <a:ext uri="{FF2B5EF4-FFF2-40B4-BE49-F238E27FC236}">
                  <a16:creationId xmlns:a16="http://schemas.microsoft.com/office/drawing/2014/main" id="{00000000-0008-0000-0200-000017000000}"/>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309995</xdr:colOff>
      <xdr:row>71</xdr:row>
      <xdr:rowOff>39832</xdr:rowOff>
    </xdr:from>
    <xdr:to>
      <xdr:col>2</xdr:col>
      <xdr:colOff>554181</xdr:colOff>
      <xdr:row>72</xdr:row>
      <xdr:rowOff>157474</xdr:rowOff>
    </xdr:to>
    <xdr:pic>
      <xdr:nvPicPr>
        <xdr:cNvPr id="24" name="70 Imagen">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995" y="12794673"/>
          <a:ext cx="1006186" cy="282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7\fileserver\AREA%20ADMINISTRATIVA\R%20FINANCIEROS\PUBLICO%20FINANCIEROS\VERO\1.%20ESTADOS%20FINANCIEROS%20A%20ABRI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Estado de Actividades"/>
      <sheetName val="II. Est.de Situacion Financiera"/>
      <sheetName val="III. Estado de variacion en HP"/>
      <sheetName val="IV. Cambios en la Situacion F."/>
      <sheetName val="V. Flujo de Efectivo"/>
      <sheetName val="VI. Pasivos Contingentes"/>
      <sheetName val="VIII. Estado Analito del Activo"/>
      <sheetName val="IX. Analitico de Deuda"/>
      <sheetName val="I. Analitico Ingresos"/>
      <sheetName val="II. Clasificacion Admin."/>
      <sheetName val="III. Clasificacion Economica TG"/>
      <sheetName val="IV. Clasificacion COG"/>
      <sheetName val="V. Clasificacion Funcional"/>
      <sheetName val="VI. Endeudamiento Neto"/>
      <sheetName val="VII. Intereses de la Deuda"/>
      <sheetName val="I. Categoria programatica"/>
      <sheetName val="II. Prog. y P. de Inversión"/>
      <sheetName val="III. Indicadores de Resultados"/>
      <sheetName val="I. Ayudas y Subsidios (Tr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L494"/>
  <sheetViews>
    <sheetView showGridLines="0" tabSelected="1" zoomScale="150" zoomScaleNormal="150" workbookViewId="0">
      <selection activeCell="H493" sqref="H493"/>
    </sheetView>
  </sheetViews>
  <sheetFormatPr baseColWidth="10" defaultColWidth="33.140625" defaultRowHeight="8.25" customHeight="1"/>
  <cols>
    <col min="1" max="1" width="2" style="76" customWidth="1"/>
    <col min="2" max="2" width="2.42578125" style="76" customWidth="1"/>
    <col min="3" max="3" width="22" style="76" customWidth="1"/>
    <col min="4" max="4" width="17.140625" style="76" customWidth="1"/>
    <col min="5" max="5" width="19.7109375" style="76" customWidth="1"/>
    <col min="6" max="6" width="12.42578125" style="268" customWidth="1"/>
    <col min="7" max="7" width="19" style="76" customWidth="1"/>
    <col min="8" max="8" width="11" style="76" customWidth="1"/>
    <col min="9" max="16384" width="33.140625" style="76"/>
  </cols>
  <sheetData>
    <row r="7" spans="2:11" ht="9" customHeight="1">
      <c r="B7" s="680" t="s">
        <v>310</v>
      </c>
      <c r="C7" s="680"/>
      <c r="D7" s="680"/>
      <c r="E7" s="680"/>
      <c r="F7" s="680"/>
      <c r="G7" s="680"/>
      <c r="H7" s="680"/>
    </row>
    <row r="8" spans="2:11" s="266" customFormat="1" ht="9" customHeight="1">
      <c r="B8" s="396"/>
      <c r="C8" s="396"/>
      <c r="D8" s="398" t="s">
        <v>663</v>
      </c>
      <c r="E8" s="398"/>
      <c r="F8" s="398"/>
      <c r="G8" s="398"/>
      <c r="H8" s="398"/>
      <c r="I8" s="399"/>
      <c r="J8" s="399"/>
      <c r="K8" s="399"/>
    </row>
    <row r="9" spans="2:11" ht="9" customHeight="1">
      <c r="B9" s="680" t="s">
        <v>324</v>
      </c>
      <c r="C9" s="680"/>
      <c r="D9" s="680"/>
      <c r="E9" s="680"/>
      <c r="F9" s="680"/>
      <c r="G9" s="680"/>
      <c r="H9" s="680"/>
    </row>
    <row r="10" spans="2:11" ht="9" customHeight="1">
      <c r="B10" s="680" t="s">
        <v>655</v>
      </c>
      <c r="C10" s="680"/>
      <c r="D10" s="680"/>
      <c r="E10" s="680"/>
      <c r="F10" s="680"/>
      <c r="G10" s="680"/>
      <c r="H10" s="680"/>
    </row>
    <row r="11" spans="2:11" ht="9" customHeight="1">
      <c r="B11" s="657" t="s">
        <v>336</v>
      </c>
      <c r="C11" s="657"/>
      <c r="D11" s="657"/>
      <c r="E11" s="657"/>
      <c r="F11" s="657"/>
      <c r="G11" s="657"/>
      <c r="H11" s="657"/>
    </row>
    <row r="12" spans="2:11" ht="4.5" customHeight="1">
      <c r="B12" s="77"/>
      <c r="C12" s="77"/>
      <c r="D12" s="77"/>
      <c r="E12" s="77"/>
      <c r="F12" s="301"/>
      <c r="G12" s="78"/>
      <c r="H12" s="79"/>
    </row>
    <row r="13" spans="2:11">
      <c r="B13" s="80"/>
      <c r="C13" s="689" t="s">
        <v>59</v>
      </c>
      <c r="D13" s="689"/>
      <c r="E13" s="689"/>
      <c r="F13" s="307">
        <v>2020</v>
      </c>
      <c r="G13" s="81">
        <v>2019</v>
      </c>
      <c r="H13" s="82"/>
    </row>
    <row r="14" spans="2:11">
      <c r="B14" s="83"/>
      <c r="C14" s="10"/>
      <c r="D14" s="10"/>
      <c r="E14" s="10"/>
      <c r="F14" s="302"/>
      <c r="G14" s="84"/>
      <c r="H14" s="85"/>
    </row>
    <row r="15" spans="2:11" ht="11.25" customHeight="1">
      <c r="B15" s="86"/>
      <c r="C15" s="691" t="s">
        <v>56</v>
      </c>
      <c r="D15" s="691"/>
      <c r="E15" s="691"/>
      <c r="F15" s="87"/>
      <c r="G15" s="87"/>
      <c r="H15" s="88"/>
    </row>
    <row r="16" spans="2:11">
      <c r="B16" s="89"/>
      <c r="C16" s="686" t="s">
        <v>186</v>
      </c>
      <c r="D16" s="686"/>
      <c r="E16" s="686"/>
      <c r="F16" s="356">
        <f>SUM(F17:F23)</f>
        <v>150386143.12</v>
      </c>
      <c r="G16" s="356">
        <f>SUM(G17:G23)</f>
        <v>134074127.92</v>
      </c>
      <c r="H16" s="88"/>
    </row>
    <row r="17" spans="2:9">
      <c r="B17" s="91"/>
      <c r="C17" s="687" t="s">
        <v>74</v>
      </c>
      <c r="D17" s="687"/>
      <c r="E17" s="687"/>
      <c r="F17" s="355">
        <v>0</v>
      </c>
      <c r="G17" s="355">
        <v>0</v>
      </c>
      <c r="H17" s="88"/>
    </row>
    <row r="18" spans="2:9" ht="8.25" customHeight="1">
      <c r="B18" s="91"/>
      <c r="C18" s="688" t="s">
        <v>189</v>
      </c>
      <c r="D18" s="688"/>
      <c r="E18" s="688"/>
      <c r="F18" s="354">
        <v>0</v>
      </c>
      <c r="G18" s="354">
        <v>0</v>
      </c>
      <c r="H18" s="88"/>
    </row>
    <row r="19" spans="2:9">
      <c r="B19" s="91"/>
      <c r="C19" s="687" t="s">
        <v>190</v>
      </c>
      <c r="D19" s="687"/>
      <c r="E19" s="687"/>
      <c r="F19" s="355">
        <v>0</v>
      </c>
      <c r="G19" s="355">
        <v>0</v>
      </c>
      <c r="H19" s="88"/>
    </row>
    <row r="20" spans="2:9">
      <c r="B20" s="91"/>
      <c r="C20" s="688" t="s">
        <v>80</v>
      </c>
      <c r="D20" s="688"/>
      <c r="E20" s="688"/>
      <c r="F20" s="354">
        <v>0</v>
      </c>
      <c r="G20" s="354">
        <v>0</v>
      </c>
      <c r="H20" s="88"/>
    </row>
    <row r="21" spans="2:9">
      <c r="B21" s="91"/>
      <c r="C21" s="687" t="s">
        <v>374</v>
      </c>
      <c r="D21" s="687"/>
      <c r="E21" s="687"/>
      <c r="F21" s="355">
        <v>0</v>
      </c>
      <c r="G21" s="355">
        <v>0</v>
      </c>
      <c r="H21" s="88"/>
    </row>
    <row r="22" spans="2:9">
      <c r="B22" s="91"/>
      <c r="C22" s="688" t="s">
        <v>665</v>
      </c>
      <c r="D22" s="688"/>
      <c r="E22" s="688"/>
      <c r="F22" s="354">
        <v>0</v>
      </c>
      <c r="G22" s="354">
        <v>0</v>
      </c>
      <c r="H22" s="88"/>
    </row>
    <row r="23" spans="2:9" ht="10.5" customHeight="1">
      <c r="B23" s="91"/>
      <c r="C23" s="687" t="s">
        <v>666</v>
      </c>
      <c r="D23" s="687"/>
      <c r="E23" s="687"/>
      <c r="F23" s="465">
        <v>150386143.12</v>
      </c>
      <c r="G23" s="465">
        <v>134074127.92</v>
      </c>
      <c r="H23" s="88"/>
    </row>
    <row r="24" spans="2:9">
      <c r="B24" s="89"/>
      <c r="C24" s="311"/>
      <c r="D24" s="311"/>
      <c r="E24" s="12"/>
      <c r="F24" s="466"/>
      <c r="G24" s="466"/>
      <c r="H24" s="88"/>
    </row>
    <row r="25" spans="2:9" ht="24.75" customHeight="1">
      <c r="B25" s="89"/>
      <c r="C25" s="686" t="s">
        <v>667</v>
      </c>
      <c r="D25" s="686"/>
      <c r="E25" s="686"/>
      <c r="F25" s="356">
        <f>SUM(F26:F27)</f>
        <v>127296333.45</v>
      </c>
      <c r="G25" s="356">
        <f>SUM(G26:G27)</f>
        <v>76051779</v>
      </c>
      <c r="H25" s="88"/>
    </row>
    <row r="26" spans="2:9" ht="10.5" customHeight="1">
      <c r="B26" s="91"/>
      <c r="C26" s="687" t="s">
        <v>375</v>
      </c>
      <c r="D26" s="687"/>
      <c r="E26" s="687"/>
      <c r="F26" s="467">
        <v>0</v>
      </c>
      <c r="G26" s="467">
        <v>0</v>
      </c>
      <c r="H26" s="88"/>
    </row>
    <row r="27" spans="2:9" ht="10.5" customHeight="1">
      <c r="B27" s="91"/>
      <c r="C27" s="688" t="s">
        <v>376</v>
      </c>
      <c r="D27" s="688"/>
      <c r="E27" s="688"/>
      <c r="F27" s="354">
        <v>127296333.45</v>
      </c>
      <c r="G27" s="354">
        <v>76051779</v>
      </c>
      <c r="H27" s="88"/>
      <c r="I27" s="308"/>
    </row>
    <row r="28" spans="2:9" ht="12" customHeight="1">
      <c r="B28" s="89"/>
      <c r="C28" s="311"/>
      <c r="D28" s="311"/>
      <c r="E28" s="87"/>
      <c r="F28" s="466"/>
      <c r="G28" s="466"/>
      <c r="H28" s="88"/>
    </row>
    <row r="29" spans="2:9" ht="12" customHeight="1">
      <c r="B29" s="91"/>
      <c r="C29" s="686" t="s">
        <v>191</v>
      </c>
      <c r="D29" s="686"/>
      <c r="E29" s="686"/>
      <c r="F29" s="356">
        <f>SUM(F30:F34)</f>
        <v>37822473.670000002</v>
      </c>
      <c r="G29" s="356">
        <f>SUM(G30:G34)</f>
        <v>3108728.66</v>
      </c>
      <c r="H29" s="88"/>
    </row>
    <row r="30" spans="2:9" ht="12" customHeight="1">
      <c r="B30" s="91"/>
      <c r="C30" s="687" t="s">
        <v>192</v>
      </c>
      <c r="D30" s="687"/>
      <c r="E30" s="687"/>
      <c r="F30" s="465">
        <v>2620759.31</v>
      </c>
      <c r="G30" s="465">
        <v>2312597.67</v>
      </c>
      <c r="H30" s="88"/>
    </row>
    <row r="31" spans="2:9" ht="12" customHeight="1">
      <c r="B31" s="91"/>
      <c r="C31" s="688" t="s">
        <v>193</v>
      </c>
      <c r="D31" s="688"/>
      <c r="E31" s="688"/>
      <c r="F31" s="354">
        <v>0</v>
      </c>
      <c r="G31" s="354">
        <v>0</v>
      </c>
      <c r="H31" s="88"/>
    </row>
    <row r="32" spans="2:9" ht="12" customHeight="1">
      <c r="B32" s="91"/>
      <c r="C32" s="687" t="s">
        <v>194</v>
      </c>
      <c r="D32" s="687"/>
      <c r="E32" s="687"/>
      <c r="F32" s="465">
        <v>0</v>
      </c>
      <c r="G32" s="465">
        <v>0</v>
      </c>
      <c r="H32" s="88"/>
    </row>
    <row r="33" spans="2:10" ht="12" customHeight="1">
      <c r="B33" s="91"/>
      <c r="C33" s="688" t="s">
        <v>195</v>
      </c>
      <c r="D33" s="688"/>
      <c r="E33" s="688"/>
      <c r="F33" s="354">
        <v>0</v>
      </c>
      <c r="G33" s="354">
        <v>0</v>
      </c>
      <c r="H33" s="88"/>
    </row>
    <row r="34" spans="2:10" ht="12" customHeight="1">
      <c r="B34" s="91"/>
      <c r="C34" s="687" t="s">
        <v>196</v>
      </c>
      <c r="D34" s="687"/>
      <c r="E34" s="687"/>
      <c r="F34" s="465">
        <v>35201714.359999999</v>
      </c>
      <c r="G34" s="465">
        <v>796130.99</v>
      </c>
      <c r="H34" s="88"/>
    </row>
    <row r="35" spans="2:10" ht="12" customHeight="1">
      <c r="B35" s="89"/>
      <c r="C35" s="311"/>
      <c r="D35" s="311"/>
      <c r="E35" s="92"/>
      <c r="F35" s="47"/>
      <c r="G35" s="47"/>
      <c r="H35" s="88"/>
      <c r="I35" s="308"/>
    </row>
    <row r="36" spans="2:10" ht="11.25" customHeight="1">
      <c r="B36" s="93"/>
      <c r="C36" s="693" t="s">
        <v>197</v>
      </c>
      <c r="D36" s="693"/>
      <c r="E36" s="693"/>
      <c r="F36" s="468">
        <f>F16+F25+F29</f>
        <v>315504950.24000001</v>
      </c>
      <c r="G36" s="468">
        <f>G16+G25+G29</f>
        <v>213234635.58000001</v>
      </c>
      <c r="H36" s="94"/>
    </row>
    <row r="37" spans="2:10" ht="11.25" customHeight="1">
      <c r="B37" s="89"/>
      <c r="C37" s="694"/>
      <c r="D37" s="694"/>
      <c r="E37" s="694"/>
      <c r="F37" s="47"/>
      <c r="G37" s="47"/>
      <c r="H37" s="88"/>
    </row>
    <row r="38" spans="2:10" ht="11.25" customHeight="1">
      <c r="B38" s="95"/>
      <c r="C38" s="90"/>
      <c r="D38" s="90"/>
      <c r="E38" s="90"/>
      <c r="F38" s="357"/>
      <c r="G38" s="357"/>
      <c r="H38" s="88"/>
    </row>
    <row r="39" spans="2:10" ht="11.25" customHeight="1">
      <c r="B39" s="95"/>
      <c r="C39" s="691" t="s">
        <v>57</v>
      </c>
      <c r="D39" s="691"/>
      <c r="E39" s="691"/>
      <c r="F39" s="47"/>
      <c r="G39" s="47"/>
      <c r="H39" s="88"/>
    </row>
    <row r="40" spans="2:10" ht="11.25" customHeight="1">
      <c r="B40" s="95"/>
      <c r="C40" s="690" t="s">
        <v>187</v>
      </c>
      <c r="D40" s="690"/>
      <c r="E40" s="690"/>
      <c r="F40" s="356">
        <f>SUM(F41:F43)</f>
        <v>283119894.77999997</v>
      </c>
      <c r="G40" s="356">
        <f>SUM(G41:G43)</f>
        <v>208701322.42000002</v>
      </c>
      <c r="H40" s="88"/>
      <c r="I40" s="308"/>
    </row>
    <row r="41" spans="2:10" ht="11.25" customHeight="1">
      <c r="B41" s="95"/>
      <c r="C41" s="687" t="s">
        <v>188</v>
      </c>
      <c r="D41" s="687"/>
      <c r="E41" s="687"/>
      <c r="F41" s="465">
        <v>109600175.05</v>
      </c>
      <c r="G41" s="465">
        <v>103935337.45</v>
      </c>
      <c r="H41" s="88"/>
    </row>
    <row r="42" spans="2:10" ht="11.25" customHeight="1">
      <c r="B42" s="95"/>
      <c r="C42" s="688" t="s">
        <v>87</v>
      </c>
      <c r="D42" s="688"/>
      <c r="E42" s="688"/>
      <c r="F42" s="354">
        <v>135406709.77000001</v>
      </c>
      <c r="G42" s="354">
        <v>73884806.329999998</v>
      </c>
      <c r="H42" s="88"/>
    </row>
    <row r="43" spans="2:10" ht="11.25" customHeight="1">
      <c r="B43" s="95"/>
      <c r="C43" s="687" t="s">
        <v>88</v>
      </c>
      <c r="D43" s="687"/>
      <c r="E43" s="687"/>
      <c r="F43" s="355">
        <v>38113009.960000001</v>
      </c>
      <c r="G43" s="355">
        <v>30881178.640000001</v>
      </c>
      <c r="H43" s="88"/>
      <c r="I43" s="268"/>
      <c r="J43" s="268"/>
    </row>
    <row r="44" spans="2:10" ht="11.25" customHeight="1">
      <c r="B44" s="95"/>
      <c r="C44" s="311"/>
      <c r="D44" s="311"/>
      <c r="E44" s="12"/>
      <c r="F44" s="358"/>
      <c r="G44" s="358"/>
      <c r="H44" s="88"/>
    </row>
    <row r="45" spans="2:10" ht="11.25" customHeight="1">
      <c r="B45" s="95"/>
      <c r="C45" s="690" t="s">
        <v>156</v>
      </c>
      <c r="D45" s="690"/>
      <c r="E45" s="690"/>
      <c r="F45" s="356">
        <f>SUM(F46:F54)</f>
        <v>0</v>
      </c>
      <c r="G45" s="356">
        <f>SUM(G46:G54)</f>
        <v>0</v>
      </c>
      <c r="H45" s="88"/>
    </row>
    <row r="46" spans="2:10" ht="11.25" customHeight="1">
      <c r="B46" s="95"/>
      <c r="C46" s="688" t="s">
        <v>90</v>
      </c>
      <c r="D46" s="688"/>
      <c r="E46" s="688"/>
      <c r="F46" s="354">
        <v>0</v>
      </c>
      <c r="G46" s="354">
        <v>0</v>
      </c>
      <c r="H46" s="88"/>
    </row>
    <row r="47" spans="2:10" ht="15.75" customHeight="1">
      <c r="B47" s="95"/>
      <c r="C47" s="687" t="s">
        <v>157</v>
      </c>
      <c r="D47" s="687"/>
      <c r="E47" s="687"/>
      <c r="F47" s="355">
        <v>0</v>
      </c>
      <c r="G47" s="355">
        <v>0</v>
      </c>
      <c r="H47" s="88"/>
    </row>
    <row r="48" spans="2:10">
      <c r="B48" s="95"/>
      <c r="C48" s="688" t="s">
        <v>158</v>
      </c>
      <c r="D48" s="688"/>
      <c r="E48" s="688"/>
      <c r="F48" s="354">
        <v>0</v>
      </c>
      <c r="G48" s="354">
        <v>0</v>
      </c>
      <c r="H48" s="88"/>
    </row>
    <row r="49" spans="2:8" ht="12" customHeight="1">
      <c r="B49" s="95"/>
      <c r="C49" s="687" t="s">
        <v>95</v>
      </c>
      <c r="D49" s="687"/>
      <c r="E49" s="687"/>
      <c r="F49" s="355">
        <v>0</v>
      </c>
      <c r="G49" s="355">
        <v>0</v>
      </c>
      <c r="H49" s="88"/>
    </row>
    <row r="50" spans="2:8">
      <c r="B50" s="95"/>
      <c r="C50" s="688" t="s">
        <v>96</v>
      </c>
      <c r="D50" s="688"/>
      <c r="E50" s="688"/>
      <c r="F50" s="354">
        <v>0</v>
      </c>
      <c r="G50" s="354">
        <v>0</v>
      </c>
      <c r="H50" s="88"/>
    </row>
    <row r="51" spans="2:8" ht="9.75" customHeight="1">
      <c r="B51" s="95"/>
      <c r="C51" s="687" t="s">
        <v>97</v>
      </c>
      <c r="D51" s="687"/>
      <c r="E51" s="687"/>
      <c r="F51" s="355">
        <v>0</v>
      </c>
      <c r="G51" s="355">
        <v>0</v>
      </c>
      <c r="H51" s="88"/>
    </row>
    <row r="52" spans="2:8" ht="9.75" customHeight="1">
      <c r="B52" s="95"/>
      <c r="C52" s="688" t="s">
        <v>98</v>
      </c>
      <c r="D52" s="688"/>
      <c r="E52" s="688"/>
      <c r="F52" s="354">
        <v>0</v>
      </c>
      <c r="G52" s="354">
        <v>0</v>
      </c>
      <c r="H52" s="88"/>
    </row>
    <row r="53" spans="2:8" ht="9.75" customHeight="1">
      <c r="B53" s="95"/>
      <c r="C53" s="687" t="s">
        <v>100</v>
      </c>
      <c r="D53" s="687"/>
      <c r="E53" s="687"/>
      <c r="F53" s="355">
        <v>0</v>
      </c>
      <c r="G53" s="355">
        <v>0</v>
      </c>
      <c r="H53" s="88"/>
    </row>
    <row r="54" spans="2:8" ht="9.75" customHeight="1">
      <c r="B54" s="95"/>
      <c r="C54" s="688" t="s">
        <v>101</v>
      </c>
      <c r="D54" s="688"/>
      <c r="E54" s="688"/>
      <c r="F54" s="354">
        <v>0</v>
      </c>
      <c r="G54" s="354">
        <v>0</v>
      </c>
      <c r="H54" s="88"/>
    </row>
    <row r="55" spans="2:8" ht="9.75" customHeight="1">
      <c r="B55" s="95"/>
      <c r="C55" s="311"/>
      <c r="D55" s="311"/>
      <c r="E55" s="12"/>
      <c r="F55" s="358"/>
      <c r="G55" s="358"/>
      <c r="H55" s="88"/>
    </row>
    <row r="56" spans="2:8" ht="9.75" customHeight="1">
      <c r="B56" s="95"/>
      <c r="C56" s="686" t="s">
        <v>82</v>
      </c>
      <c r="D56" s="686"/>
      <c r="E56" s="686"/>
      <c r="F56" s="356">
        <f>SUM(F57:F59)</f>
        <v>0</v>
      </c>
      <c r="G56" s="356">
        <f>SUM(G57:G59)</f>
        <v>0</v>
      </c>
      <c r="H56" s="88"/>
    </row>
    <row r="57" spans="2:8" ht="9.75" customHeight="1">
      <c r="B57" s="95"/>
      <c r="C57" s="687" t="s">
        <v>155</v>
      </c>
      <c r="D57" s="687"/>
      <c r="E57" s="687"/>
      <c r="F57" s="355">
        <v>0</v>
      </c>
      <c r="G57" s="355">
        <v>0</v>
      </c>
      <c r="H57" s="88"/>
    </row>
    <row r="58" spans="2:8" ht="9.75" customHeight="1">
      <c r="B58" s="95"/>
      <c r="C58" s="688" t="s">
        <v>42</v>
      </c>
      <c r="D58" s="688"/>
      <c r="E58" s="688"/>
      <c r="F58" s="354">
        <v>0</v>
      </c>
      <c r="G58" s="354">
        <v>0</v>
      </c>
      <c r="H58" s="88"/>
    </row>
    <row r="59" spans="2:8" ht="9.75" customHeight="1">
      <c r="B59" s="95"/>
      <c r="C59" s="687" t="s">
        <v>104</v>
      </c>
      <c r="D59" s="687"/>
      <c r="E59" s="687"/>
      <c r="F59" s="355">
        <v>0</v>
      </c>
      <c r="G59" s="355">
        <v>0</v>
      </c>
      <c r="H59" s="88"/>
    </row>
    <row r="60" spans="2:8" ht="9.75" customHeight="1">
      <c r="B60" s="95"/>
      <c r="C60" s="311"/>
      <c r="D60" s="311"/>
      <c r="E60" s="12"/>
      <c r="F60" s="358"/>
      <c r="G60" s="358"/>
      <c r="H60" s="88"/>
    </row>
    <row r="61" spans="2:8" ht="9.75" customHeight="1">
      <c r="B61" s="95"/>
      <c r="C61" s="690" t="s">
        <v>198</v>
      </c>
      <c r="D61" s="690"/>
      <c r="E61" s="690"/>
      <c r="F61" s="359">
        <f>SUM(F62:F66)</f>
        <v>0</v>
      </c>
      <c r="G61" s="359">
        <f>SUM(G62:G66)</f>
        <v>0</v>
      </c>
      <c r="H61" s="88"/>
    </row>
    <row r="62" spans="2:8" ht="9.75" customHeight="1">
      <c r="B62" s="95"/>
      <c r="C62" s="687" t="s">
        <v>199</v>
      </c>
      <c r="D62" s="687"/>
      <c r="E62" s="687"/>
      <c r="F62" s="355">
        <v>0</v>
      </c>
      <c r="G62" s="355">
        <v>0</v>
      </c>
      <c r="H62" s="88"/>
    </row>
    <row r="63" spans="2:8" ht="9.75" customHeight="1">
      <c r="B63" s="95"/>
      <c r="C63" s="688" t="s">
        <v>200</v>
      </c>
      <c r="D63" s="688"/>
      <c r="E63" s="688"/>
      <c r="F63" s="354">
        <v>0</v>
      </c>
      <c r="G63" s="354">
        <v>0</v>
      </c>
      <c r="H63" s="88"/>
    </row>
    <row r="64" spans="2:8" ht="9.75" customHeight="1">
      <c r="B64" s="95"/>
      <c r="C64" s="687" t="s">
        <v>201</v>
      </c>
      <c r="D64" s="687"/>
      <c r="E64" s="687"/>
      <c r="F64" s="355">
        <v>0</v>
      </c>
      <c r="G64" s="355">
        <v>0</v>
      </c>
      <c r="H64" s="88"/>
    </row>
    <row r="65" spans="2:8" ht="9.75" customHeight="1">
      <c r="B65" s="95"/>
      <c r="C65" s="688" t="s">
        <v>202</v>
      </c>
      <c r="D65" s="688"/>
      <c r="E65" s="688"/>
      <c r="F65" s="354">
        <v>0</v>
      </c>
      <c r="G65" s="354">
        <v>0</v>
      </c>
      <c r="H65" s="88"/>
    </row>
    <row r="66" spans="2:8" ht="9.75" customHeight="1">
      <c r="B66" s="95"/>
      <c r="C66" s="687" t="s">
        <v>203</v>
      </c>
      <c r="D66" s="687"/>
      <c r="E66" s="687"/>
      <c r="F66" s="355">
        <v>0</v>
      </c>
      <c r="G66" s="355">
        <v>0</v>
      </c>
      <c r="H66" s="88"/>
    </row>
    <row r="67" spans="2:8" ht="9.75" customHeight="1">
      <c r="B67" s="95"/>
      <c r="C67" s="90"/>
      <c r="D67" s="90"/>
      <c r="E67" s="90"/>
      <c r="F67" s="360"/>
      <c r="G67" s="360"/>
      <c r="H67" s="88"/>
    </row>
    <row r="68" spans="2:8" ht="9.75" customHeight="1">
      <c r="B68" s="95"/>
      <c r="C68" s="686" t="s">
        <v>204</v>
      </c>
      <c r="D68" s="686"/>
      <c r="E68" s="686"/>
      <c r="F68" s="359">
        <f>SUM(F69:F74)</f>
        <v>2708019.1</v>
      </c>
      <c r="G68" s="359">
        <f>SUM(G69:G74)</f>
        <v>4748554.05</v>
      </c>
      <c r="H68" s="88"/>
    </row>
    <row r="69" spans="2:8" ht="9.75" customHeight="1">
      <c r="B69" s="95"/>
      <c r="C69" s="687" t="s">
        <v>205</v>
      </c>
      <c r="D69" s="687"/>
      <c r="E69" s="687"/>
      <c r="F69" s="355">
        <v>2708019.1</v>
      </c>
      <c r="G69" s="355">
        <v>4748554.05</v>
      </c>
      <c r="H69" s="88"/>
    </row>
    <row r="70" spans="2:8" ht="9.75" customHeight="1">
      <c r="B70" s="95"/>
      <c r="C70" s="688" t="s">
        <v>206</v>
      </c>
      <c r="D70" s="688"/>
      <c r="E70" s="688"/>
      <c r="F70" s="354">
        <v>0</v>
      </c>
      <c r="G70" s="354">
        <v>0</v>
      </c>
      <c r="H70" s="88"/>
    </row>
    <row r="71" spans="2:8" ht="9.75" customHeight="1">
      <c r="B71" s="95"/>
      <c r="C71" s="687" t="s">
        <v>207</v>
      </c>
      <c r="D71" s="687"/>
      <c r="E71" s="687"/>
      <c r="F71" s="355">
        <v>0</v>
      </c>
      <c r="G71" s="355">
        <v>0</v>
      </c>
      <c r="H71" s="88"/>
    </row>
    <row r="72" spans="2:8" ht="9.75" customHeight="1">
      <c r="B72" s="95"/>
      <c r="C72" s="688" t="s">
        <v>208</v>
      </c>
      <c r="D72" s="688"/>
      <c r="E72" s="688"/>
      <c r="F72" s="354">
        <v>0</v>
      </c>
      <c r="G72" s="354">
        <v>0</v>
      </c>
      <c r="H72" s="88"/>
    </row>
    <row r="73" spans="2:8" ht="9.75" customHeight="1">
      <c r="B73" s="95"/>
      <c r="C73" s="687" t="s">
        <v>209</v>
      </c>
      <c r="D73" s="687"/>
      <c r="E73" s="687"/>
      <c r="F73" s="355">
        <v>0</v>
      </c>
      <c r="G73" s="355">
        <v>0</v>
      </c>
      <c r="H73" s="88"/>
    </row>
    <row r="74" spans="2:8" ht="9.75" customHeight="1">
      <c r="B74" s="95"/>
      <c r="C74" s="688" t="s">
        <v>210</v>
      </c>
      <c r="D74" s="688"/>
      <c r="E74" s="688"/>
      <c r="F74" s="354">
        <v>0</v>
      </c>
      <c r="G74" s="354">
        <v>0</v>
      </c>
      <c r="H74" s="88"/>
    </row>
    <row r="75" spans="2:8" ht="9.75" customHeight="1">
      <c r="B75" s="95"/>
      <c r="C75" s="311"/>
      <c r="D75" s="311"/>
      <c r="E75" s="12"/>
      <c r="F75" s="358"/>
      <c r="G75" s="358"/>
      <c r="H75" s="88"/>
    </row>
    <row r="76" spans="2:8" ht="9.75" customHeight="1">
      <c r="B76" s="95"/>
      <c r="C76" s="686" t="s">
        <v>211</v>
      </c>
      <c r="D76" s="686"/>
      <c r="E76" s="686"/>
      <c r="F76" s="359">
        <f>F77</f>
        <v>0</v>
      </c>
      <c r="G76" s="359">
        <f>G77</f>
        <v>0</v>
      </c>
      <c r="H76" s="88"/>
    </row>
    <row r="77" spans="2:8" ht="9.75" customHeight="1">
      <c r="B77" s="95"/>
      <c r="C77" s="687" t="s">
        <v>212</v>
      </c>
      <c r="D77" s="687"/>
      <c r="E77" s="687"/>
      <c r="F77" s="355">
        <v>0</v>
      </c>
      <c r="G77" s="355">
        <v>0</v>
      </c>
      <c r="H77" s="88"/>
    </row>
    <row r="78" spans="2:8" ht="9.75" customHeight="1">
      <c r="B78" s="95"/>
      <c r="C78" s="311"/>
      <c r="D78" s="311"/>
      <c r="E78" s="12"/>
      <c r="F78" s="358"/>
      <c r="G78" s="358"/>
      <c r="H78" s="88"/>
    </row>
    <row r="79" spans="2:8" ht="9.75" customHeight="1">
      <c r="B79" s="95"/>
      <c r="C79" s="693" t="s">
        <v>213</v>
      </c>
      <c r="D79" s="693"/>
      <c r="E79" s="693"/>
      <c r="F79" s="469">
        <f>F40+F45+F56+F61+F68+F76</f>
        <v>285827913.88</v>
      </c>
      <c r="G79" s="469">
        <f>G40+G45+G56+G61+G68+G76</f>
        <v>213449876.47000003</v>
      </c>
      <c r="H79" s="88"/>
    </row>
    <row r="80" spans="2:8" ht="9.75" customHeight="1">
      <c r="B80" s="95"/>
      <c r="C80" s="97"/>
      <c r="D80" s="97"/>
      <c r="E80" s="97"/>
      <c r="F80" s="358"/>
      <c r="G80" s="358"/>
      <c r="H80" s="88"/>
    </row>
    <row r="81" spans="2:9" ht="9.75" customHeight="1">
      <c r="B81" s="95"/>
      <c r="C81" s="692" t="s">
        <v>214</v>
      </c>
      <c r="D81" s="692"/>
      <c r="E81" s="692"/>
      <c r="F81" s="469">
        <f>F36-F79</f>
        <v>29677036.360000014</v>
      </c>
      <c r="G81" s="469">
        <f>G36-G79</f>
        <v>-215240.8900000155</v>
      </c>
      <c r="H81" s="88"/>
    </row>
    <row r="82" spans="2:9" ht="9.75" customHeight="1">
      <c r="B82" s="95"/>
      <c r="C82" s="90"/>
      <c r="D82" s="90"/>
      <c r="E82" s="90"/>
      <c r="F82" s="96"/>
      <c r="G82" s="90"/>
      <c r="H82" s="88"/>
    </row>
    <row r="83" spans="2:9" ht="7.5" customHeight="1">
      <c r="B83" s="98"/>
      <c r="C83" s="99"/>
      <c r="D83" s="99"/>
      <c r="E83" s="99"/>
      <c r="F83" s="303"/>
      <c r="G83" s="99"/>
      <c r="H83" s="100"/>
    </row>
    <row r="84" spans="2:9" ht="7.5" customHeight="1">
      <c r="B84" s="11"/>
      <c r="C84" s="12"/>
      <c r="D84" s="12"/>
      <c r="E84" s="13"/>
      <c r="F84" s="304"/>
      <c r="G84" s="101"/>
      <c r="H84" s="11"/>
    </row>
    <row r="85" spans="2:9">
      <c r="B85" s="12" t="s">
        <v>111</v>
      </c>
      <c r="C85" s="23"/>
      <c r="D85" s="23"/>
      <c r="E85" s="23"/>
      <c r="F85" s="305"/>
      <c r="G85" s="23"/>
      <c r="H85" s="23"/>
    </row>
    <row r="86" spans="2:9">
      <c r="B86" s="23"/>
      <c r="C86" s="23"/>
      <c r="D86" s="23"/>
      <c r="E86" s="23"/>
      <c r="F86" s="305"/>
      <c r="G86" s="23"/>
      <c r="H86" s="23"/>
    </row>
    <row r="87" spans="2:9">
      <c r="C87" s="9"/>
      <c r="D87" s="9"/>
      <c r="E87" s="7"/>
      <c r="F87" s="306"/>
    </row>
    <row r="96" spans="2:9">
      <c r="C96" s="8"/>
      <c r="D96" s="74"/>
      <c r="E96" s="361"/>
      <c r="F96" s="8"/>
      <c r="G96" s="8"/>
      <c r="H96" s="74"/>
      <c r="I96" s="74"/>
    </row>
    <row r="97" spans="3:9" ht="9">
      <c r="C97" s="685" t="s">
        <v>310</v>
      </c>
      <c r="D97" s="685"/>
      <c r="E97" s="685"/>
      <c r="F97" s="685"/>
      <c r="G97" s="685"/>
      <c r="H97" s="685"/>
      <c r="I97" s="685"/>
    </row>
    <row r="98" spans="3:9" ht="11.25">
      <c r="C98" s="679" t="s">
        <v>664</v>
      </c>
      <c r="D98" s="679"/>
      <c r="E98" s="679"/>
      <c r="F98" s="679"/>
      <c r="G98" s="679"/>
      <c r="H98" s="679"/>
      <c r="I98" s="679"/>
    </row>
    <row r="99" spans="3:9" ht="9">
      <c r="C99" s="685" t="s">
        <v>323</v>
      </c>
      <c r="D99" s="685"/>
      <c r="E99" s="685"/>
      <c r="F99" s="685"/>
      <c r="G99" s="685"/>
      <c r="H99" s="685"/>
      <c r="I99" s="685"/>
    </row>
    <row r="100" spans="3:9" ht="9">
      <c r="C100" s="685" t="s">
        <v>688</v>
      </c>
      <c r="D100" s="685"/>
      <c r="E100" s="685"/>
      <c r="F100" s="685"/>
      <c r="G100" s="685"/>
      <c r="H100" s="685"/>
      <c r="I100" s="685"/>
    </row>
    <row r="101" spans="3:9" ht="9">
      <c r="C101" s="685" t="s">
        <v>336</v>
      </c>
      <c r="D101" s="685"/>
      <c r="E101" s="685"/>
      <c r="F101" s="685"/>
      <c r="G101" s="685"/>
      <c r="H101" s="685"/>
      <c r="I101" s="685"/>
    </row>
    <row r="102" spans="3:9">
      <c r="C102" s="4"/>
      <c r="D102" s="4"/>
      <c r="E102" s="4"/>
      <c r="F102" s="4"/>
      <c r="G102" s="4"/>
      <c r="H102" s="4"/>
      <c r="I102" s="4"/>
    </row>
    <row r="103" spans="3:9">
      <c r="C103" s="681" t="s">
        <v>215</v>
      </c>
      <c r="D103" s="683" t="s">
        <v>216</v>
      </c>
      <c r="E103" s="683"/>
      <c r="F103" s="582"/>
      <c r="G103" s="582"/>
      <c r="H103" s="683" t="s">
        <v>216</v>
      </c>
      <c r="I103" s="684"/>
    </row>
    <row r="104" spans="3:9">
      <c r="C104" s="682"/>
      <c r="D104" s="21">
        <v>2020</v>
      </c>
      <c r="E104" s="21">
        <v>2019</v>
      </c>
      <c r="F104" s="21"/>
      <c r="G104" s="21" t="s">
        <v>215</v>
      </c>
      <c r="H104" s="21">
        <v>2020</v>
      </c>
      <c r="I104" s="21">
        <v>2019</v>
      </c>
    </row>
    <row r="105" spans="3:9">
      <c r="C105" s="45"/>
      <c r="D105" s="1"/>
      <c r="E105" s="33"/>
      <c r="F105" s="34"/>
      <c r="G105" s="46"/>
      <c r="H105" s="1"/>
      <c r="I105" s="33"/>
    </row>
    <row r="106" spans="3:9">
      <c r="C106" s="35" t="s">
        <v>0</v>
      </c>
      <c r="D106" s="36"/>
      <c r="E106" s="68"/>
      <c r="F106" s="69"/>
      <c r="G106" s="37" t="s">
        <v>21</v>
      </c>
      <c r="H106" s="22"/>
      <c r="I106" s="38"/>
    </row>
    <row r="107" spans="3:9">
      <c r="C107" s="39" t="s">
        <v>1</v>
      </c>
      <c r="D107" s="40"/>
      <c r="E107" s="43"/>
      <c r="F107" s="46"/>
      <c r="G107" s="34" t="s">
        <v>22</v>
      </c>
      <c r="H107" s="20"/>
      <c r="I107" s="70"/>
    </row>
    <row r="108" spans="3:9">
      <c r="C108" s="41" t="s">
        <v>2</v>
      </c>
      <c r="D108" s="470">
        <v>63261916</v>
      </c>
      <c r="E108" s="471">
        <v>7765827.3399999999</v>
      </c>
      <c r="F108" s="42"/>
      <c r="G108" s="54" t="s">
        <v>23</v>
      </c>
      <c r="H108" s="480">
        <v>205781581</v>
      </c>
      <c r="I108" s="481">
        <v>208426915.53999999</v>
      </c>
    </row>
    <row r="109" spans="3:9" ht="16.5">
      <c r="C109" s="45" t="s">
        <v>3</v>
      </c>
      <c r="D109" s="472">
        <v>260319</v>
      </c>
      <c r="E109" s="473">
        <v>17064244.640000001</v>
      </c>
      <c r="F109" s="42"/>
      <c r="G109" s="46" t="s">
        <v>24</v>
      </c>
      <c r="H109" s="47">
        <v>0</v>
      </c>
      <c r="I109" s="482">
        <v>0</v>
      </c>
    </row>
    <row r="110" spans="3:9" ht="16.5">
      <c r="C110" s="41" t="s">
        <v>4</v>
      </c>
      <c r="D110" s="474">
        <v>52280388</v>
      </c>
      <c r="E110" s="471">
        <v>51473230.700000003</v>
      </c>
      <c r="F110" s="42"/>
      <c r="G110" s="54" t="s">
        <v>25</v>
      </c>
      <c r="H110" s="480">
        <v>0</v>
      </c>
      <c r="I110" s="481">
        <v>0</v>
      </c>
    </row>
    <row r="111" spans="3:9">
      <c r="C111" s="45" t="s">
        <v>5</v>
      </c>
      <c r="D111" s="472">
        <v>0</v>
      </c>
      <c r="E111" s="473">
        <v>0</v>
      </c>
      <c r="F111" s="42"/>
      <c r="G111" s="46" t="s">
        <v>26</v>
      </c>
      <c r="H111" s="47">
        <v>0</v>
      </c>
      <c r="I111" s="482">
        <v>0</v>
      </c>
    </row>
    <row r="112" spans="3:9">
      <c r="C112" s="41" t="s">
        <v>6</v>
      </c>
      <c r="D112" s="474">
        <v>44283105</v>
      </c>
      <c r="E112" s="471">
        <v>39085209.82</v>
      </c>
      <c r="F112" s="42"/>
      <c r="G112" s="54" t="s">
        <v>54</v>
      </c>
      <c r="H112" s="480">
        <v>0</v>
      </c>
      <c r="I112" s="481">
        <v>15000000</v>
      </c>
    </row>
    <row r="113" spans="3:9" ht="16.5">
      <c r="C113" s="45" t="s">
        <v>7</v>
      </c>
      <c r="D113" s="472">
        <v>0</v>
      </c>
      <c r="E113" s="473">
        <v>0</v>
      </c>
      <c r="F113" s="42"/>
      <c r="G113" s="46" t="s">
        <v>27</v>
      </c>
      <c r="H113" s="47">
        <v>1218</v>
      </c>
      <c r="I113" s="482">
        <v>1218</v>
      </c>
    </row>
    <row r="114" spans="3:9">
      <c r="C114" s="41" t="s">
        <v>8</v>
      </c>
      <c r="D114" s="474">
        <v>0</v>
      </c>
      <c r="E114" s="471">
        <v>0</v>
      </c>
      <c r="F114" s="42"/>
      <c r="G114" s="54" t="s">
        <v>28</v>
      </c>
      <c r="H114" s="480">
        <v>0</v>
      </c>
      <c r="I114" s="481">
        <v>0</v>
      </c>
    </row>
    <row r="115" spans="3:9">
      <c r="C115" s="45"/>
      <c r="D115" s="472"/>
      <c r="E115" s="473"/>
      <c r="F115" s="42"/>
      <c r="G115" s="20" t="s">
        <v>29</v>
      </c>
      <c r="H115" s="47">
        <v>0</v>
      </c>
      <c r="I115" s="482">
        <v>0</v>
      </c>
    </row>
    <row r="116" spans="3:9" ht="16.5">
      <c r="C116" s="35" t="s">
        <v>9</v>
      </c>
      <c r="D116" s="475">
        <f>SUM(D108:D114)</f>
        <v>160085728</v>
      </c>
      <c r="E116" s="475">
        <f>SUM(E108:E114)</f>
        <v>115388512.5</v>
      </c>
      <c r="F116" s="42"/>
      <c r="G116" s="8"/>
      <c r="H116" s="75"/>
      <c r="I116" s="75"/>
    </row>
    <row r="117" spans="3:9">
      <c r="C117" s="45"/>
      <c r="D117" s="472"/>
      <c r="E117" s="473"/>
      <c r="F117" s="48"/>
      <c r="G117" s="49" t="s">
        <v>30</v>
      </c>
      <c r="H117" s="479">
        <f>SUM(H108:H115)</f>
        <v>205782799</v>
      </c>
      <c r="I117" s="483">
        <f>SUM(I108:I115)</f>
        <v>223428133.53999999</v>
      </c>
    </row>
    <row r="118" spans="3:9">
      <c r="C118" s="35" t="s">
        <v>10</v>
      </c>
      <c r="D118" s="476"/>
      <c r="E118" s="477"/>
      <c r="F118" s="48"/>
      <c r="G118" s="43"/>
      <c r="H118" s="47"/>
      <c r="I118" s="482"/>
    </row>
    <row r="119" spans="3:9" ht="16.5">
      <c r="C119" s="45" t="s">
        <v>11</v>
      </c>
      <c r="D119" s="472">
        <v>0</v>
      </c>
      <c r="E119" s="473">
        <v>0</v>
      </c>
      <c r="F119" s="48"/>
      <c r="G119" s="37" t="s">
        <v>31</v>
      </c>
      <c r="H119" s="484"/>
      <c r="I119" s="485"/>
    </row>
    <row r="120" spans="3:9" ht="16.5">
      <c r="C120" s="41" t="s">
        <v>12</v>
      </c>
      <c r="D120" s="474">
        <v>41108</v>
      </c>
      <c r="E120" s="471">
        <v>41108.01</v>
      </c>
      <c r="F120" s="48"/>
      <c r="G120" s="20" t="s">
        <v>32</v>
      </c>
      <c r="H120" s="47">
        <v>0</v>
      </c>
      <c r="I120" s="482">
        <v>0</v>
      </c>
    </row>
    <row r="121" spans="3:9" ht="16.5">
      <c r="C121" s="45" t="s">
        <v>13</v>
      </c>
      <c r="D121" s="472">
        <v>221953773</v>
      </c>
      <c r="E121" s="473">
        <v>221953772.97</v>
      </c>
      <c r="F121" s="48"/>
      <c r="G121" s="54" t="s">
        <v>33</v>
      </c>
      <c r="H121" s="480">
        <v>0</v>
      </c>
      <c r="I121" s="481">
        <v>0</v>
      </c>
    </row>
    <row r="122" spans="3:9" ht="8.25" customHeight="1">
      <c r="C122" s="41" t="s">
        <v>14</v>
      </c>
      <c r="D122" s="474">
        <v>86316462</v>
      </c>
      <c r="E122" s="471">
        <v>79101114.819999993</v>
      </c>
      <c r="F122" s="48"/>
      <c r="G122" s="20" t="s">
        <v>34</v>
      </c>
      <c r="H122" s="47">
        <v>0</v>
      </c>
      <c r="I122" s="482">
        <v>0</v>
      </c>
    </row>
    <row r="123" spans="3:9" ht="8.25" customHeight="1">
      <c r="C123" s="45" t="s">
        <v>15</v>
      </c>
      <c r="D123" s="472">
        <v>632497</v>
      </c>
      <c r="E123" s="473">
        <v>632497.05000000005</v>
      </c>
      <c r="F123" s="48"/>
      <c r="G123" s="54" t="s">
        <v>35</v>
      </c>
      <c r="H123" s="480">
        <v>0</v>
      </c>
      <c r="I123" s="481">
        <v>0</v>
      </c>
    </row>
    <row r="124" spans="3:9" ht="8.25" customHeight="1">
      <c r="C124" s="41" t="s">
        <v>16</v>
      </c>
      <c r="D124" s="474">
        <v>-75153506</v>
      </c>
      <c r="E124" s="471">
        <v>-72445486.510000005</v>
      </c>
      <c r="F124" s="48"/>
      <c r="G124" s="20" t="s">
        <v>36</v>
      </c>
      <c r="H124" s="47">
        <v>0</v>
      </c>
      <c r="I124" s="482">
        <v>0</v>
      </c>
    </row>
    <row r="125" spans="3:9" ht="8.25" customHeight="1">
      <c r="C125" s="45" t="s">
        <v>17</v>
      </c>
      <c r="D125" s="472">
        <v>642548</v>
      </c>
      <c r="E125" s="473">
        <v>642547.82999999996</v>
      </c>
      <c r="F125" s="48"/>
      <c r="G125" s="54" t="s">
        <v>37</v>
      </c>
      <c r="H125" s="480">
        <v>0</v>
      </c>
      <c r="I125" s="481">
        <v>1494809.44</v>
      </c>
    </row>
    <row r="126" spans="3:9" ht="8.25" customHeight="1">
      <c r="C126" s="41" t="s">
        <v>18</v>
      </c>
      <c r="D126" s="474">
        <v>0</v>
      </c>
      <c r="E126" s="471">
        <v>0</v>
      </c>
      <c r="F126" s="48"/>
      <c r="G126" s="8"/>
      <c r="H126" s="75"/>
      <c r="I126" s="75"/>
    </row>
    <row r="127" spans="3:9" ht="8.25" customHeight="1">
      <c r="C127" s="45" t="s">
        <v>19</v>
      </c>
      <c r="D127" s="472">
        <v>0</v>
      </c>
      <c r="E127" s="473">
        <v>0</v>
      </c>
      <c r="F127" s="48"/>
      <c r="G127" s="49" t="s">
        <v>38</v>
      </c>
      <c r="H127" s="479">
        <f>SUM(H120:H125)</f>
        <v>0</v>
      </c>
      <c r="I127" s="483">
        <f>SUM(I120:I125)</f>
        <v>1494809.44</v>
      </c>
    </row>
    <row r="128" spans="3:9" ht="8.25" customHeight="1">
      <c r="C128" s="45"/>
      <c r="D128" s="472"/>
      <c r="E128" s="473"/>
      <c r="F128" s="48"/>
      <c r="G128" s="20"/>
      <c r="H128" s="47"/>
      <c r="I128" s="482"/>
    </row>
    <row r="129" spans="3:9" ht="8.25" customHeight="1">
      <c r="C129" s="35" t="s">
        <v>20</v>
      </c>
      <c r="D129" s="478">
        <f>SUM(D119:D127)</f>
        <v>234432882</v>
      </c>
      <c r="E129" s="479">
        <f>SUM(E119:E127)</f>
        <v>229925554.16999999</v>
      </c>
      <c r="F129" s="50"/>
      <c r="G129" s="49" t="s">
        <v>39</v>
      </c>
      <c r="H129" s="479">
        <f>+H127+H117</f>
        <v>205782799</v>
      </c>
      <c r="I129" s="483">
        <f>+I127+I117</f>
        <v>224922942.97999999</v>
      </c>
    </row>
    <row r="130" spans="3:9" ht="8.25" customHeight="1">
      <c r="C130" s="45"/>
      <c r="D130" s="299"/>
      <c r="E130" s="47"/>
      <c r="F130" s="20"/>
      <c r="G130" s="20"/>
      <c r="H130" s="47"/>
      <c r="I130" s="482"/>
    </row>
    <row r="131" spans="3:9" ht="8.25" customHeight="1">
      <c r="C131" s="35" t="s">
        <v>687</v>
      </c>
      <c r="D131" s="479">
        <f>+D129+D116</f>
        <v>394518610</v>
      </c>
      <c r="E131" s="479">
        <f>+E129+E116</f>
        <v>345314066.66999996</v>
      </c>
      <c r="F131" s="20"/>
      <c r="G131" s="37" t="s">
        <v>40</v>
      </c>
      <c r="H131" s="484"/>
      <c r="I131" s="485"/>
    </row>
    <row r="132" spans="3:9" ht="8.25" customHeight="1">
      <c r="C132" s="547"/>
      <c r="D132" s="548"/>
      <c r="E132" s="548"/>
      <c r="F132" s="20"/>
      <c r="G132" s="549"/>
      <c r="H132" s="47"/>
      <c r="I132" s="482"/>
    </row>
    <row r="133" spans="3:9" ht="8.25" customHeight="1">
      <c r="C133" s="45"/>
      <c r="D133" s="299"/>
      <c r="E133" s="47"/>
      <c r="F133" s="20"/>
      <c r="G133" s="33" t="s">
        <v>41</v>
      </c>
      <c r="H133" s="551">
        <f>+H134+H135+H136</f>
        <v>0</v>
      </c>
      <c r="I133" s="551">
        <f>+I134+I135+I136</f>
        <v>0</v>
      </c>
    </row>
    <row r="134" spans="3:9" ht="8.25" customHeight="1">
      <c r="C134" s="45"/>
      <c r="D134" s="300"/>
      <c r="E134" s="47"/>
      <c r="F134" s="20"/>
      <c r="G134" s="54" t="s">
        <v>42</v>
      </c>
      <c r="H134" s="480">
        <v>0</v>
      </c>
      <c r="I134" s="481">
        <v>0</v>
      </c>
    </row>
    <row r="135" spans="3:9" ht="8.25" customHeight="1">
      <c r="C135" s="45"/>
      <c r="D135" s="299"/>
      <c r="E135" s="47"/>
      <c r="F135" s="20"/>
      <c r="G135" s="20" t="s">
        <v>43</v>
      </c>
      <c r="H135" s="47">
        <v>0</v>
      </c>
      <c r="I135" s="482">
        <v>0</v>
      </c>
    </row>
    <row r="136" spans="3:9" ht="8.25" customHeight="1">
      <c r="C136" s="45"/>
      <c r="D136" s="299"/>
      <c r="E136" s="47"/>
      <c r="F136" s="20"/>
      <c r="G136" s="54" t="s">
        <v>44</v>
      </c>
      <c r="H136" s="480">
        <v>0</v>
      </c>
      <c r="I136" s="481">
        <v>0</v>
      </c>
    </row>
    <row r="137" spans="3:9" ht="8.25" customHeight="1">
      <c r="C137" s="45"/>
      <c r="D137" s="299"/>
      <c r="E137" s="47"/>
      <c r="F137" s="20"/>
      <c r="G137" s="20"/>
      <c r="H137" s="47"/>
      <c r="I137" s="482"/>
    </row>
    <row r="138" spans="3:9" ht="8.25" customHeight="1">
      <c r="C138" s="71"/>
      <c r="D138" s="47"/>
      <c r="E138" s="47"/>
      <c r="F138" s="20"/>
      <c r="G138" s="33" t="s">
        <v>45</v>
      </c>
      <c r="H138" s="551">
        <f>+H139+H140+H141+H142+H143</f>
        <v>188735811</v>
      </c>
      <c r="I138" s="551">
        <f>+I139+I140+I141+I142+I143</f>
        <v>120391123.69</v>
      </c>
    </row>
    <row r="139" spans="3:9" ht="8.25" customHeight="1">
      <c r="C139" s="71"/>
      <c r="D139" s="47"/>
      <c r="E139" s="47"/>
      <c r="F139" s="20"/>
      <c r="G139" s="54" t="s">
        <v>46</v>
      </c>
      <c r="H139" s="480">
        <v>29677036</v>
      </c>
      <c r="I139" s="481">
        <v>-215240.89</v>
      </c>
    </row>
    <row r="140" spans="3:9" ht="8.25" customHeight="1">
      <c r="C140" s="71"/>
      <c r="D140" s="47"/>
      <c r="E140" s="47"/>
      <c r="F140" s="20"/>
      <c r="G140" s="20" t="s">
        <v>47</v>
      </c>
      <c r="H140" s="47">
        <v>159058775</v>
      </c>
      <c r="I140" s="482">
        <v>120606364.58</v>
      </c>
    </row>
    <row r="141" spans="3:9" ht="8.25" customHeight="1">
      <c r="C141" s="71"/>
      <c r="D141" s="47"/>
      <c r="E141" s="47"/>
      <c r="F141" s="20"/>
      <c r="G141" s="54" t="s">
        <v>48</v>
      </c>
      <c r="H141" s="480">
        <v>0</v>
      </c>
      <c r="I141" s="481">
        <v>0</v>
      </c>
    </row>
    <row r="142" spans="3:9" ht="8.25" customHeight="1">
      <c r="C142" s="71"/>
      <c r="D142" s="47"/>
      <c r="E142" s="47"/>
      <c r="F142" s="20"/>
      <c r="G142" s="20" t="s">
        <v>49</v>
      </c>
      <c r="H142" s="47">
        <v>0</v>
      </c>
      <c r="I142" s="482">
        <v>0</v>
      </c>
    </row>
    <row r="143" spans="3:9" ht="8.25" customHeight="1">
      <c r="C143" s="71"/>
      <c r="D143" s="47"/>
      <c r="E143" s="47"/>
      <c r="F143" s="20"/>
      <c r="G143" s="54" t="s">
        <v>50</v>
      </c>
      <c r="H143" s="480">
        <v>0</v>
      </c>
      <c r="I143" s="481">
        <v>0</v>
      </c>
    </row>
    <row r="144" spans="3:9" ht="8.25" customHeight="1">
      <c r="C144" s="550"/>
      <c r="D144" s="47"/>
      <c r="E144" s="47"/>
      <c r="F144" s="20"/>
      <c r="G144" s="20"/>
      <c r="H144" s="47"/>
      <c r="I144" s="482"/>
    </row>
    <row r="145" spans="3:9" ht="8.25" customHeight="1">
      <c r="C145" s="71"/>
      <c r="D145" s="47"/>
      <c r="E145" s="47"/>
      <c r="F145" s="20"/>
      <c r="G145" s="33" t="s">
        <v>51</v>
      </c>
      <c r="H145" s="551">
        <f>+H146+H147</f>
        <v>0</v>
      </c>
      <c r="I145" s="551">
        <f>+I146+I147</f>
        <v>0</v>
      </c>
    </row>
    <row r="146" spans="3:9" ht="8.25" customHeight="1">
      <c r="C146" s="71"/>
      <c r="D146" s="47"/>
      <c r="E146" s="47"/>
      <c r="F146" s="20"/>
      <c r="G146" s="54" t="s">
        <v>52</v>
      </c>
      <c r="H146" s="480">
        <v>0</v>
      </c>
      <c r="I146" s="481">
        <v>0</v>
      </c>
    </row>
    <row r="147" spans="3:9" ht="8.25" customHeight="1">
      <c r="C147" s="71"/>
      <c r="D147" s="47"/>
      <c r="E147" s="47"/>
      <c r="F147" s="20"/>
      <c r="G147" s="20" t="s">
        <v>53</v>
      </c>
      <c r="H147" s="47">
        <v>0</v>
      </c>
      <c r="I147" s="482">
        <v>0</v>
      </c>
    </row>
    <row r="148" spans="3:9" ht="8.25" customHeight="1">
      <c r="C148" s="71"/>
      <c r="D148" s="47"/>
      <c r="E148" s="47"/>
      <c r="F148" s="20"/>
      <c r="G148" s="20"/>
      <c r="H148" s="47"/>
      <c r="I148" s="482"/>
    </row>
    <row r="149" spans="3:9" ht="8.25" customHeight="1">
      <c r="C149" s="71"/>
      <c r="D149" s="47"/>
      <c r="E149" s="47"/>
      <c r="F149" s="20"/>
      <c r="G149" s="37" t="s">
        <v>184</v>
      </c>
      <c r="H149" s="479">
        <f>+H133+H138+H145</f>
        <v>188735811</v>
      </c>
      <c r="I149" s="479">
        <f>+I133+I138+I145</f>
        <v>120391123.69</v>
      </c>
    </row>
    <row r="150" spans="3:9" ht="8.25" customHeight="1">
      <c r="C150" s="71"/>
      <c r="D150" s="47"/>
      <c r="E150" s="47"/>
      <c r="F150" s="20"/>
      <c r="G150" s="20"/>
      <c r="H150" s="47"/>
      <c r="I150" s="482"/>
    </row>
    <row r="151" spans="3:9" ht="8.25" customHeight="1">
      <c r="C151" s="8"/>
      <c r="D151" s="74"/>
      <c r="E151" s="74"/>
      <c r="F151" s="43"/>
      <c r="G151" s="298" t="s">
        <v>185</v>
      </c>
      <c r="H151" s="479">
        <f>+H129+H149</f>
        <v>394518610</v>
      </c>
      <c r="I151" s="483">
        <f>+I129+I149</f>
        <v>345314066.66999996</v>
      </c>
    </row>
    <row r="152" spans="3:9" ht="8.25" customHeight="1">
      <c r="C152" s="72"/>
      <c r="D152" s="51"/>
      <c r="E152" s="51"/>
      <c r="F152" s="52"/>
      <c r="G152" s="52"/>
      <c r="H152" s="51"/>
      <c r="I152" s="53"/>
    </row>
    <row r="153" spans="3:9" ht="8.25" customHeight="1">
      <c r="C153" s="8"/>
      <c r="D153" s="73"/>
      <c r="E153" s="73"/>
      <c r="F153" s="8"/>
      <c r="G153" s="8"/>
      <c r="H153" s="73"/>
      <c r="I153" s="73"/>
    </row>
    <row r="154" spans="3:9" ht="8.25" customHeight="1">
      <c r="C154" s="8" t="s">
        <v>55</v>
      </c>
      <c r="D154" s="74"/>
      <c r="E154" s="74"/>
      <c r="F154" s="8"/>
      <c r="G154" s="44"/>
      <c r="H154" s="73"/>
      <c r="I154" s="73"/>
    </row>
    <row r="159" spans="3:9" ht="8.25" customHeight="1">
      <c r="C159" s="102"/>
      <c r="D159" s="102"/>
      <c r="E159" s="102"/>
      <c r="F159" s="102"/>
      <c r="G159" s="102"/>
      <c r="H159" s="102"/>
    </row>
    <row r="160" spans="3:9" ht="8.25" customHeight="1">
      <c r="C160" s="680" t="s">
        <v>310</v>
      </c>
      <c r="D160" s="680"/>
      <c r="E160" s="680"/>
      <c r="F160" s="680"/>
      <c r="G160" s="680"/>
      <c r="H160" s="680"/>
    </row>
    <row r="161" spans="3:8" ht="8.25" customHeight="1">
      <c r="C161" s="679" t="s">
        <v>664</v>
      </c>
      <c r="D161" s="679"/>
      <c r="E161" s="679"/>
      <c r="F161" s="679"/>
      <c r="G161" s="679"/>
      <c r="H161" s="679"/>
    </row>
    <row r="162" spans="3:8" ht="8.25" customHeight="1">
      <c r="C162" s="680" t="s">
        <v>337</v>
      </c>
      <c r="D162" s="680"/>
      <c r="E162" s="680"/>
      <c r="F162" s="680"/>
      <c r="G162" s="680"/>
      <c r="H162" s="680"/>
    </row>
    <row r="163" spans="3:8" ht="8.25" customHeight="1">
      <c r="C163" s="680" t="s">
        <v>656</v>
      </c>
      <c r="D163" s="680"/>
      <c r="E163" s="680"/>
      <c r="F163" s="680"/>
      <c r="G163" s="680"/>
      <c r="H163" s="680"/>
    </row>
    <row r="164" spans="3:8" ht="8.25" customHeight="1">
      <c r="C164" s="657" t="s">
        <v>336</v>
      </c>
      <c r="D164" s="657"/>
      <c r="E164" s="657"/>
      <c r="F164" s="657"/>
      <c r="G164" s="657"/>
      <c r="H164" s="657"/>
    </row>
    <row r="165" spans="3:8" ht="8.25" customHeight="1">
      <c r="C165" s="103"/>
      <c r="D165" s="103"/>
      <c r="E165" s="103"/>
      <c r="F165" s="103"/>
      <c r="G165" s="103"/>
      <c r="H165" s="103"/>
    </row>
    <row r="166" spans="3:8" ht="8.25" customHeight="1" thickBot="1">
      <c r="C166" s="378" t="s">
        <v>59</v>
      </c>
      <c r="D166" s="104" t="s">
        <v>60</v>
      </c>
      <c r="E166" s="104" t="s">
        <v>61</v>
      </c>
      <c r="F166" s="104" t="s">
        <v>62</v>
      </c>
      <c r="G166" s="104" t="s">
        <v>311</v>
      </c>
      <c r="H166" s="105" t="s">
        <v>63</v>
      </c>
    </row>
    <row r="167" spans="3:8" ht="8.25" customHeight="1">
      <c r="C167" s="108"/>
      <c r="D167" s="109"/>
      <c r="E167" s="110"/>
      <c r="F167" s="110"/>
      <c r="G167" s="110"/>
      <c r="H167" s="111"/>
    </row>
    <row r="168" spans="3:8" ht="8.25" customHeight="1">
      <c r="C168" s="112" t="s">
        <v>681</v>
      </c>
      <c r="D168" s="113">
        <v>0</v>
      </c>
      <c r="E168" s="114">
        <v>0</v>
      </c>
      <c r="F168" s="114">
        <v>0</v>
      </c>
      <c r="G168" s="114">
        <v>0</v>
      </c>
      <c r="H168" s="115">
        <v>0</v>
      </c>
    </row>
    <row r="169" spans="3:8" ht="8.25" customHeight="1">
      <c r="C169" s="108" t="s">
        <v>58</v>
      </c>
      <c r="D169" s="109">
        <v>0</v>
      </c>
      <c r="E169" s="110">
        <v>0</v>
      </c>
      <c r="F169" s="110">
        <v>0</v>
      </c>
      <c r="G169" s="110">
        <v>0</v>
      </c>
      <c r="H169" s="111">
        <v>0</v>
      </c>
    </row>
    <row r="170" spans="3:8" ht="8.25" customHeight="1">
      <c r="C170" s="116" t="s">
        <v>64</v>
      </c>
      <c r="D170" s="117">
        <v>0</v>
      </c>
      <c r="E170" s="118">
        <v>0</v>
      </c>
      <c r="F170" s="118">
        <v>0</v>
      </c>
      <c r="G170" s="118">
        <v>0</v>
      </c>
      <c r="H170" s="119">
        <v>0</v>
      </c>
    </row>
    <row r="171" spans="3:8" ht="8.25" customHeight="1">
      <c r="C171" s="108" t="s">
        <v>65</v>
      </c>
      <c r="D171" s="109">
        <v>0</v>
      </c>
      <c r="E171" s="110">
        <v>0</v>
      </c>
      <c r="F171" s="110">
        <v>0</v>
      </c>
      <c r="G171" s="110">
        <v>0</v>
      </c>
      <c r="H171" s="111">
        <v>0</v>
      </c>
    </row>
    <row r="172" spans="3:8" ht="8.25" customHeight="1">
      <c r="C172" s="108"/>
      <c r="D172" s="109"/>
      <c r="E172" s="110"/>
      <c r="F172" s="110"/>
      <c r="G172" s="110"/>
      <c r="H172" s="111"/>
    </row>
    <row r="173" spans="3:8" ht="8.25" customHeight="1">
      <c r="C173" s="112" t="s">
        <v>682</v>
      </c>
      <c r="D173" s="113">
        <v>0</v>
      </c>
      <c r="E173" s="114">
        <v>120606364.58</v>
      </c>
      <c r="F173" s="114">
        <v>-215240.89</v>
      </c>
      <c r="G173" s="114">
        <v>0</v>
      </c>
      <c r="H173" s="115">
        <v>120391123.69</v>
      </c>
    </row>
    <row r="174" spans="3:8" ht="8.25" customHeight="1">
      <c r="C174" s="108" t="s">
        <v>66</v>
      </c>
      <c r="D174" s="109">
        <v>0</v>
      </c>
      <c r="E174" s="110">
        <v>0</v>
      </c>
      <c r="F174" s="110">
        <v>-215240.89</v>
      </c>
      <c r="G174" s="110">
        <v>0</v>
      </c>
      <c r="H174" s="111">
        <v>-215240.89</v>
      </c>
    </row>
    <row r="175" spans="3:8" ht="8.25" customHeight="1">
      <c r="C175" s="116" t="s">
        <v>67</v>
      </c>
      <c r="D175" s="117">
        <v>0</v>
      </c>
      <c r="E175" s="118">
        <v>120606364.58</v>
      </c>
      <c r="F175" s="118">
        <v>0</v>
      </c>
      <c r="G175" s="118">
        <v>0</v>
      </c>
      <c r="H175" s="119">
        <v>120606364.58</v>
      </c>
    </row>
    <row r="176" spans="3:8" ht="8.25" customHeight="1">
      <c r="C176" s="108" t="s">
        <v>68</v>
      </c>
      <c r="D176" s="109">
        <v>0</v>
      </c>
      <c r="E176" s="109">
        <v>0</v>
      </c>
      <c r="F176" s="109">
        <v>0</v>
      </c>
      <c r="G176" s="109">
        <v>0</v>
      </c>
      <c r="H176" s="111">
        <v>0</v>
      </c>
    </row>
    <row r="177" spans="3:8" ht="8.25" customHeight="1">
      <c r="C177" s="116" t="s">
        <v>69</v>
      </c>
      <c r="D177" s="117">
        <v>0</v>
      </c>
      <c r="E177" s="117">
        <v>0</v>
      </c>
      <c r="F177" s="117">
        <v>0</v>
      </c>
      <c r="G177" s="117">
        <v>0</v>
      </c>
      <c r="H177" s="119">
        <v>0</v>
      </c>
    </row>
    <row r="178" spans="3:8" ht="8.25" customHeight="1">
      <c r="C178" s="108" t="s">
        <v>312</v>
      </c>
      <c r="D178" s="109">
        <v>0</v>
      </c>
      <c r="E178" s="109">
        <v>0</v>
      </c>
      <c r="F178" s="109">
        <v>0</v>
      </c>
      <c r="G178" s="109">
        <v>0</v>
      </c>
      <c r="H178" s="111">
        <v>0</v>
      </c>
    </row>
    <row r="179" spans="3:8" ht="8.25" customHeight="1">
      <c r="C179" s="108"/>
      <c r="D179" s="109"/>
      <c r="E179" s="109"/>
      <c r="F179" s="109"/>
      <c r="G179" s="109"/>
      <c r="H179" s="110"/>
    </row>
    <row r="180" spans="3:8" ht="8.25" customHeight="1">
      <c r="C180" s="112" t="s">
        <v>683</v>
      </c>
      <c r="D180" s="57">
        <v>0</v>
      </c>
      <c r="E180" s="57">
        <v>0</v>
      </c>
      <c r="F180" s="57">
        <v>0</v>
      </c>
      <c r="G180" s="57">
        <v>0</v>
      </c>
      <c r="H180" s="57">
        <v>0</v>
      </c>
    </row>
    <row r="181" spans="3:8" ht="8.25" customHeight="1">
      <c r="C181" s="108" t="s">
        <v>313</v>
      </c>
      <c r="D181" s="109">
        <v>0</v>
      </c>
      <c r="E181" s="109">
        <v>0</v>
      </c>
      <c r="F181" s="109">
        <v>0</v>
      </c>
      <c r="G181" s="109">
        <v>0</v>
      </c>
      <c r="H181" s="111">
        <v>0</v>
      </c>
    </row>
    <row r="182" spans="3:8" ht="8.25" customHeight="1">
      <c r="C182" s="116" t="s">
        <v>314</v>
      </c>
      <c r="D182" s="117">
        <v>0</v>
      </c>
      <c r="E182" s="117">
        <v>0</v>
      </c>
      <c r="F182" s="117">
        <v>0</v>
      </c>
      <c r="G182" s="117">
        <v>0</v>
      </c>
      <c r="H182" s="119">
        <v>0</v>
      </c>
    </row>
    <row r="183" spans="3:8" ht="8.25" customHeight="1">
      <c r="C183" s="108"/>
      <c r="D183" s="109"/>
      <c r="E183" s="109"/>
      <c r="F183" s="109"/>
      <c r="G183" s="109"/>
      <c r="H183" s="111"/>
    </row>
    <row r="184" spans="3:8" ht="8.25" customHeight="1">
      <c r="C184" s="112" t="s">
        <v>684</v>
      </c>
      <c r="D184" s="113">
        <v>0</v>
      </c>
      <c r="E184" s="114">
        <v>120606364.58</v>
      </c>
      <c r="F184" s="114">
        <v>-215240.89</v>
      </c>
      <c r="G184" s="114">
        <v>0</v>
      </c>
      <c r="H184" s="115">
        <v>120391123.69</v>
      </c>
    </row>
    <row r="185" spans="3:8" ht="8.25" customHeight="1">
      <c r="C185" s="106"/>
      <c r="D185" s="107"/>
      <c r="E185" s="486"/>
      <c r="F185" s="486"/>
      <c r="G185" s="486"/>
      <c r="H185" s="487"/>
    </row>
    <row r="186" spans="3:8" ht="8.25" customHeight="1">
      <c r="C186" s="112" t="s">
        <v>393</v>
      </c>
      <c r="D186" s="113">
        <v>0</v>
      </c>
      <c r="E186" s="114">
        <v>0</v>
      </c>
      <c r="F186" s="114">
        <v>0</v>
      </c>
      <c r="G186" s="114">
        <v>0</v>
      </c>
      <c r="H186" s="115">
        <v>0</v>
      </c>
    </row>
    <row r="187" spans="3:8" ht="8.25" customHeight="1">
      <c r="C187" s="108" t="s">
        <v>58</v>
      </c>
      <c r="D187" s="109">
        <v>0</v>
      </c>
      <c r="E187" s="110">
        <v>0</v>
      </c>
      <c r="F187" s="110">
        <v>0</v>
      </c>
      <c r="G187" s="110">
        <v>0</v>
      </c>
      <c r="H187" s="111">
        <v>0</v>
      </c>
    </row>
    <row r="188" spans="3:8" ht="8.25" customHeight="1">
      <c r="C188" s="116" t="s">
        <v>64</v>
      </c>
      <c r="D188" s="117">
        <v>0</v>
      </c>
      <c r="E188" s="118">
        <v>0</v>
      </c>
      <c r="F188" s="118">
        <v>0</v>
      </c>
      <c r="G188" s="118">
        <v>0</v>
      </c>
      <c r="H188" s="119">
        <v>0</v>
      </c>
    </row>
    <row r="189" spans="3:8" ht="8.25" customHeight="1">
      <c r="C189" s="108" t="s">
        <v>65</v>
      </c>
      <c r="D189" s="109">
        <v>0</v>
      </c>
      <c r="E189" s="110">
        <v>0</v>
      </c>
      <c r="F189" s="110">
        <v>0</v>
      </c>
      <c r="G189" s="110">
        <v>0</v>
      </c>
      <c r="H189" s="111">
        <v>0</v>
      </c>
    </row>
    <row r="190" spans="3:8" ht="8.25" customHeight="1">
      <c r="C190" s="108"/>
      <c r="D190" s="109"/>
      <c r="E190" s="110"/>
      <c r="F190" s="110"/>
      <c r="G190" s="110"/>
      <c r="H190" s="111"/>
    </row>
    <row r="191" spans="3:8" ht="8.25" customHeight="1">
      <c r="C191" s="112" t="s">
        <v>394</v>
      </c>
      <c r="D191" s="113">
        <v>0</v>
      </c>
      <c r="E191" s="114">
        <v>38452410</v>
      </c>
      <c r="F191" s="114">
        <v>29892277</v>
      </c>
      <c r="G191" s="114">
        <v>0</v>
      </c>
      <c r="H191" s="115">
        <v>68344687</v>
      </c>
    </row>
    <row r="192" spans="3:8" ht="8.25" customHeight="1">
      <c r="C192" s="108" t="s">
        <v>66</v>
      </c>
      <c r="D192" s="109">
        <v>0</v>
      </c>
      <c r="E192" s="110">
        <v>0</v>
      </c>
      <c r="F192" s="110">
        <v>29677036</v>
      </c>
      <c r="G192" s="110">
        <v>0</v>
      </c>
      <c r="H192" s="111">
        <v>29677036</v>
      </c>
    </row>
    <row r="193" spans="3:8" ht="8.25" customHeight="1">
      <c r="C193" s="116" t="s">
        <v>67</v>
      </c>
      <c r="D193" s="117">
        <v>0</v>
      </c>
      <c r="E193" s="118">
        <v>38452410</v>
      </c>
      <c r="F193" s="118">
        <v>215241</v>
      </c>
      <c r="G193" s="118">
        <v>0</v>
      </c>
      <c r="H193" s="119">
        <v>38667651</v>
      </c>
    </row>
    <row r="194" spans="3:8" ht="8.25" customHeight="1">
      <c r="C194" s="108" t="s">
        <v>68</v>
      </c>
      <c r="D194" s="109">
        <v>0</v>
      </c>
      <c r="E194" s="110">
        <v>0</v>
      </c>
      <c r="F194" s="110">
        <v>0</v>
      </c>
      <c r="G194" s="110">
        <v>0</v>
      </c>
      <c r="H194" s="111">
        <v>0</v>
      </c>
    </row>
    <row r="195" spans="3:8" ht="8.25" customHeight="1">
      <c r="C195" s="116" t="s">
        <v>69</v>
      </c>
      <c r="D195" s="117">
        <v>0</v>
      </c>
      <c r="E195" s="118">
        <v>0</v>
      </c>
      <c r="F195" s="118">
        <v>0</v>
      </c>
      <c r="G195" s="118">
        <v>0</v>
      </c>
      <c r="H195" s="119">
        <v>0</v>
      </c>
    </row>
    <row r="196" spans="3:8" ht="8.25" customHeight="1">
      <c r="C196" s="108" t="s">
        <v>312</v>
      </c>
      <c r="D196" s="109">
        <v>0</v>
      </c>
      <c r="E196" s="110">
        <v>0</v>
      </c>
      <c r="F196" s="110">
        <v>0</v>
      </c>
      <c r="G196" s="110">
        <v>0</v>
      </c>
      <c r="H196" s="111">
        <v>0</v>
      </c>
    </row>
    <row r="197" spans="3:8" ht="8.25" customHeight="1">
      <c r="C197" s="108"/>
      <c r="D197" s="109"/>
      <c r="E197" s="110"/>
      <c r="F197" s="110"/>
      <c r="G197" s="110"/>
      <c r="H197" s="110"/>
    </row>
    <row r="198" spans="3:8" ht="8.25" customHeight="1">
      <c r="C198" s="112" t="s">
        <v>395</v>
      </c>
      <c r="D198" s="113">
        <v>0</v>
      </c>
      <c r="E198" s="113">
        <v>0</v>
      </c>
      <c r="F198" s="113">
        <v>0</v>
      </c>
      <c r="G198" s="113">
        <v>0</v>
      </c>
      <c r="H198" s="113">
        <v>0</v>
      </c>
    </row>
    <row r="199" spans="3:8" ht="8.25" customHeight="1">
      <c r="C199" s="108" t="s">
        <v>313</v>
      </c>
      <c r="D199" s="109">
        <v>0</v>
      </c>
      <c r="E199" s="110">
        <v>0</v>
      </c>
      <c r="F199" s="110">
        <v>0</v>
      </c>
      <c r="G199" s="110">
        <v>0</v>
      </c>
      <c r="H199" s="111">
        <v>0</v>
      </c>
    </row>
    <row r="200" spans="3:8" ht="8.25" customHeight="1">
      <c r="C200" s="116" t="s">
        <v>314</v>
      </c>
      <c r="D200" s="117">
        <v>0</v>
      </c>
      <c r="E200" s="118">
        <v>0</v>
      </c>
      <c r="F200" s="118">
        <v>0</v>
      </c>
      <c r="G200" s="118">
        <v>0</v>
      </c>
      <c r="H200" s="119">
        <v>0</v>
      </c>
    </row>
    <row r="201" spans="3:8" ht="8.25" customHeight="1">
      <c r="C201" s="108"/>
      <c r="D201" s="109"/>
      <c r="E201" s="110"/>
      <c r="F201" s="110"/>
      <c r="G201" s="110"/>
      <c r="H201" s="111"/>
    </row>
    <row r="202" spans="3:8" ht="8.25" customHeight="1">
      <c r="C202" s="120" t="s">
        <v>396</v>
      </c>
      <c r="D202" s="121">
        <v>0</v>
      </c>
      <c r="E202" s="121">
        <v>159058774.57999998</v>
      </c>
      <c r="F202" s="121">
        <v>29677036.109999999</v>
      </c>
      <c r="G202" s="121">
        <v>0</v>
      </c>
      <c r="H202" s="488">
        <v>188735810.69</v>
      </c>
    </row>
    <row r="203" spans="3:8" ht="8.25" customHeight="1">
      <c r="C203" s="122"/>
      <c r="D203" s="123" t="s">
        <v>399</v>
      </c>
      <c r="E203" s="124"/>
      <c r="F203" s="124"/>
      <c r="G203" s="124"/>
      <c r="H203" s="124"/>
    </row>
    <row r="204" spans="3:8" ht="8.25" customHeight="1">
      <c r="C204" s="296" t="s">
        <v>55</v>
      </c>
      <c r="D204" s="123"/>
      <c r="E204" s="124"/>
      <c r="F204" s="124"/>
      <c r="G204" s="124"/>
      <c r="H204" s="124"/>
    </row>
    <row r="210" spans="3:7" ht="8.25" customHeight="1">
      <c r="C210" s="67"/>
      <c r="D210" s="67"/>
      <c r="E210" s="67"/>
      <c r="F210" s="67"/>
      <c r="G210" s="67"/>
    </row>
    <row r="211" spans="3:7" ht="8.25" customHeight="1">
      <c r="C211" s="677" t="s">
        <v>310</v>
      </c>
      <c r="D211" s="677"/>
      <c r="E211" s="677"/>
      <c r="F211" s="677"/>
      <c r="G211" s="677"/>
    </row>
    <row r="212" spans="3:7" ht="8.25" customHeight="1">
      <c r="C212" s="679" t="s">
        <v>664</v>
      </c>
      <c r="D212" s="679"/>
      <c r="E212" s="679"/>
      <c r="F212" s="679"/>
      <c r="G212" s="679"/>
    </row>
    <row r="213" spans="3:7" ht="8.25" customHeight="1">
      <c r="C213" s="677" t="s">
        <v>325</v>
      </c>
      <c r="D213" s="677"/>
      <c r="E213" s="677"/>
      <c r="F213" s="677"/>
      <c r="G213" s="677"/>
    </row>
    <row r="214" spans="3:7" ht="8.25" customHeight="1">
      <c r="C214" s="677" t="s">
        <v>657</v>
      </c>
      <c r="D214" s="677"/>
      <c r="E214" s="677"/>
      <c r="F214" s="677"/>
      <c r="G214" s="677"/>
    </row>
    <row r="215" spans="3:7" ht="8.25" customHeight="1">
      <c r="C215" s="678" t="s">
        <v>336</v>
      </c>
      <c r="D215" s="678"/>
      <c r="E215" s="678"/>
      <c r="F215" s="678"/>
      <c r="G215" s="678"/>
    </row>
    <row r="216" spans="3:7" ht="8.25" customHeight="1">
      <c r="C216" s="125"/>
      <c r="D216" s="125"/>
      <c r="E216" s="125"/>
      <c r="F216" s="125"/>
      <c r="G216" s="125"/>
    </row>
    <row r="217" spans="3:7" ht="8.25" customHeight="1">
      <c r="C217" s="126" t="s">
        <v>215</v>
      </c>
      <c r="D217" s="127"/>
      <c r="E217" s="127"/>
      <c r="F217" s="127" t="s">
        <v>182</v>
      </c>
      <c r="G217" s="128" t="s">
        <v>183</v>
      </c>
    </row>
    <row r="218" spans="3:7" ht="8.25" customHeight="1">
      <c r="C218" s="64"/>
      <c r="D218" s="553"/>
      <c r="E218" s="553"/>
      <c r="F218" s="2"/>
      <c r="G218" s="55"/>
    </row>
    <row r="219" spans="3:7" ht="8.25" customHeight="1">
      <c r="C219" s="56" t="s">
        <v>0</v>
      </c>
      <c r="D219" s="554"/>
      <c r="E219" s="554"/>
      <c r="F219" s="57">
        <f>+F221+F230</f>
        <v>-19511944.240000002</v>
      </c>
      <c r="G219" s="565">
        <f>+G221+G230</f>
        <v>68716487.879999995</v>
      </c>
    </row>
    <row r="220" spans="3:7" ht="8.25" customHeight="1">
      <c r="C220" s="59"/>
      <c r="D220" s="555"/>
      <c r="E220" s="555"/>
      <c r="F220" s="489"/>
      <c r="G220" s="566"/>
    </row>
    <row r="221" spans="3:7" ht="8.25" customHeight="1">
      <c r="C221" s="56" t="s">
        <v>1</v>
      </c>
      <c r="D221" s="554"/>
      <c r="E221" s="554"/>
      <c r="F221" s="491">
        <f>SUM(F222:F228)</f>
        <v>-16803925.140000001</v>
      </c>
      <c r="G221" s="567">
        <f>SUM(G222:G228)</f>
        <v>61501140.43</v>
      </c>
    </row>
    <row r="222" spans="3:7" ht="8.25" customHeight="1">
      <c r="C222" s="61" t="s">
        <v>2</v>
      </c>
      <c r="D222" s="556"/>
      <c r="E222" s="556"/>
      <c r="F222" s="62">
        <v>0</v>
      </c>
      <c r="G222" s="568">
        <v>55496088.630000003</v>
      </c>
    </row>
    <row r="223" spans="3:7" ht="8.25" customHeight="1">
      <c r="C223" s="64" t="s">
        <v>3</v>
      </c>
      <c r="D223" s="553"/>
      <c r="E223" s="553"/>
      <c r="F223" s="493">
        <v>-16803925.140000001</v>
      </c>
      <c r="G223" s="552">
        <v>0</v>
      </c>
    </row>
    <row r="224" spans="3:7" ht="8.25" customHeight="1">
      <c r="C224" s="61" t="s">
        <v>4</v>
      </c>
      <c r="D224" s="556"/>
      <c r="E224" s="556"/>
      <c r="F224" s="495">
        <v>0</v>
      </c>
      <c r="G224" s="569">
        <v>807157</v>
      </c>
    </row>
    <row r="225" spans="3:7" ht="8.25" customHeight="1">
      <c r="C225" s="64" t="s">
        <v>5</v>
      </c>
      <c r="D225" s="553"/>
      <c r="E225" s="553"/>
      <c r="F225" s="497">
        <v>0</v>
      </c>
      <c r="G225" s="570">
        <v>0</v>
      </c>
    </row>
    <row r="226" spans="3:7" ht="8.25" customHeight="1">
      <c r="C226" s="61" t="s">
        <v>6</v>
      </c>
      <c r="D226" s="556"/>
      <c r="E226" s="556"/>
      <c r="F226" s="495">
        <v>0</v>
      </c>
      <c r="G226" s="569">
        <v>5197894.8</v>
      </c>
    </row>
    <row r="227" spans="3:7" ht="8.25" customHeight="1">
      <c r="C227" s="560" t="s">
        <v>7</v>
      </c>
      <c r="D227" s="553"/>
      <c r="E227" s="553"/>
      <c r="F227" s="497">
        <v>0</v>
      </c>
      <c r="G227" s="570">
        <v>0</v>
      </c>
    </row>
    <row r="228" spans="3:7" ht="8.25" customHeight="1">
      <c r="C228" s="61" t="s">
        <v>8</v>
      </c>
      <c r="D228" s="556"/>
      <c r="E228" s="556"/>
      <c r="F228" s="495">
        <v>0</v>
      </c>
      <c r="G228" s="569">
        <v>0</v>
      </c>
    </row>
    <row r="229" spans="3:7" ht="8.25" customHeight="1">
      <c r="C229" s="66"/>
      <c r="D229" s="557"/>
      <c r="E229" s="557"/>
      <c r="F229" s="497"/>
      <c r="G229" s="570"/>
    </row>
    <row r="230" spans="3:7" ht="8.25" customHeight="1">
      <c r="C230" s="56" t="s">
        <v>10</v>
      </c>
      <c r="D230" s="554"/>
      <c r="E230" s="554"/>
      <c r="F230" s="491">
        <f>SUM(F231:F239)</f>
        <v>-2708019.1</v>
      </c>
      <c r="G230" s="565">
        <f>SUM(G231:G239)</f>
        <v>7215347.4500000002</v>
      </c>
    </row>
    <row r="231" spans="3:7" ht="8.25" customHeight="1">
      <c r="C231" s="64" t="s">
        <v>11</v>
      </c>
      <c r="D231" s="553"/>
      <c r="E231" s="553"/>
      <c r="F231" s="497">
        <v>0</v>
      </c>
      <c r="G231" s="570">
        <v>0</v>
      </c>
    </row>
    <row r="232" spans="3:7" ht="8.25" customHeight="1">
      <c r="C232" s="561" t="s">
        <v>12</v>
      </c>
      <c r="D232" s="556"/>
      <c r="E232" s="556"/>
      <c r="F232" s="495">
        <v>0</v>
      </c>
      <c r="G232" s="569">
        <v>0</v>
      </c>
    </row>
    <row r="233" spans="3:7" ht="8.25" customHeight="1">
      <c r="C233" s="560" t="s">
        <v>13</v>
      </c>
      <c r="D233" s="553"/>
      <c r="E233" s="553"/>
      <c r="F233" s="497">
        <v>0</v>
      </c>
      <c r="G233" s="570">
        <v>0</v>
      </c>
    </row>
    <row r="234" spans="3:7" ht="8.25" customHeight="1">
      <c r="C234" s="61" t="s">
        <v>14</v>
      </c>
      <c r="D234" s="556"/>
      <c r="E234" s="556"/>
      <c r="F234" s="495">
        <v>0</v>
      </c>
      <c r="G234" s="569">
        <v>7215347.4500000002</v>
      </c>
    </row>
    <row r="235" spans="3:7" ht="8.25" customHeight="1">
      <c r="C235" s="64" t="s">
        <v>15</v>
      </c>
      <c r="D235" s="553"/>
      <c r="E235" s="553"/>
      <c r="F235" s="497">
        <v>0</v>
      </c>
      <c r="G235" s="570">
        <v>0</v>
      </c>
    </row>
    <row r="236" spans="3:7" ht="8.25" customHeight="1">
      <c r="C236" s="561" t="s">
        <v>16</v>
      </c>
      <c r="D236" s="556"/>
      <c r="E236" s="556"/>
      <c r="F236" s="496">
        <v>-2708019.1</v>
      </c>
      <c r="G236" s="569">
        <v>0</v>
      </c>
    </row>
    <row r="237" spans="3:7" ht="8.25" customHeight="1">
      <c r="C237" s="64" t="s">
        <v>17</v>
      </c>
      <c r="D237" s="553"/>
      <c r="E237" s="553"/>
      <c r="F237" s="497">
        <v>0</v>
      </c>
      <c r="G237" s="570">
        <v>0</v>
      </c>
    </row>
    <row r="238" spans="3:7" ht="8.25" customHeight="1">
      <c r="C238" s="561" t="s">
        <v>18</v>
      </c>
      <c r="D238" s="556"/>
      <c r="E238" s="556"/>
      <c r="F238" s="495">
        <v>0</v>
      </c>
      <c r="G238" s="569">
        <v>0</v>
      </c>
    </row>
    <row r="239" spans="3:7" ht="8.25" customHeight="1">
      <c r="C239" s="64" t="s">
        <v>19</v>
      </c>
      <c r="D239" s="553"/>
      <c r="E239" s="553"/>
      <c r="F239" s="497">
        <v>0</v>
      </c>
      <c r="G239" s="571">
        <v>0</v>
      </c>
    </row>
    <row r="240" spans="3:7" ht="8.25" customHeight="1">
      <c r="C240" s="66"/>
      <c r="D240" s="557"/>
      <c r="E240" s="557"/>
      <c r="F240" s="506"/>
      <c r="G240" s="572"/>
    </row>
    <row r="241" spans="3:7" ht="8.25" customHeight="1">
      <c r="C241" s="575" t="s">
        <v>21</v>
      </c>
      <c r="D241" s="58"/>
      <c r="E241" s="58"/>
      <c r="F241" s="58">
        <f>+F243+F254</f>
        <v>0</v>
      </c>
      <c r="G241" s="507">
        <f>+G243+G254</f>
        <v>-19140143.630000003</v>
      </c>
    </row>
    <row r="242" spans="3:7" ht="8.25" customHeight="1">
      <c r="C242" s="576"/>
      <c r="D242" s="490"/>
      <c r="E242" s="490"/>
      <c r="F242" s="490"/>
      <c r="G242" s="573"/>
    </row>
    <row r="243" spans="3:7" ht="8.25" customHeight="1">
      <c r="C243" s="575" t="s">
        <v>22</v>
      </c>
      <c r="D243" s="58"/>
      <c r="E243" s="58"/>
      <c r="F243" s="58">
        <f>SUM(F244:F251)</f>
        <v>0</v>
      </c>
      <c r="G243" s="507">
        <f>SUM(G244:G251)</f>
        <v>-17645334.190000001</v>
      </c>
    </row>
    <row r="244" spans="3:7" ht="8.25" customHeight="1">
      <c r="C244" s="577" t="s">
        <v>23</v>
      </c>
      <c r="D244" s="492"/>
      <c r="E244" s="492"/>
      <c r="F244" s="492">
        <v>0</v>
      </c>
      <c r="G244" s="499">
        <v>-2645334.19</v>
      </c>
    </row>
    <row r="245" spans="3:7" ht="8.25" customHeight="1">
      <c r="C245" s="578" t="s">
        <v>24</v>
      </c>
      <c r="D245" s="494"/>
      <c r="E245" s="494"/>
      <c r="F245" s="494">
        <v>0</v>
      </c>
      <c r="G245" s="498">
        <v>0</v>
      </c>
    </row>
    <row r="246" spans="3:7" ht="8.25" customHeight="1">
      <c r="C246" s="577" t="s">
        <v>25</v>
      </c>
      <c r="D246" s="492"/>
      <c r="E246" s="492"/>
      <c r="F246" s="492">
        <v>0</v>
      </c>
      <c r="G246" s="499">
        <v>0</v>
      </c>
    </row>
    <row r="247" spans="3:7" ht="8.25" customHeight="1">
      <c r="C247" s="578" t="s">
        <v>26</v>
      </c>
      <c r="D247" s="494"/>
      <c r="E247" s="494"/>
      <c r="F247" s="494">
        <v>0</v>
      </c>
      <c r="G247" s="498">
        <v>0</v>
      </c>
    </row>
    <row r="248" spans="3:7" ht="8.25" customHeight="1">
      <c r="C248" s="577" t="s">
        <v>54</v>
      </c>
      <c r="D248" s="492"/>
      <c r="E248" s="492"/>
      <c r="F248" s="492">
        <v>0</v>
      </c>
      <c r="G248" s="499">
        <v>-15000000</v>
      </c>
    </row>
    <row r="249" spans="3:7" ht="8.25" customHeight="1">
      <c r="C249" s="578" t="s">
        <v>27</v>
      </c>
      <c r="D249" s="494"/>
      <c r="E249" s="494"/>
      <c r="F249" s="494">
        <v>0</v>
      </c>
      <c r="G249" s="498">
        <v>0</v>
      </c>
    </row>
    <row r="250" spans="3:7" ht="8.25" customHeight="1">
      <c r="C250" s="577" t="s">
        <v>28</v>
      </c>
      <c r="D250" s="492"/>
      <c r="E250" s="492"/>
      <c r="F250" s="492">
        <v>0</v>
      </c>
      <c r="G250" s="499">
        <v>0</v>
      </c>
    </row>
    <row r="251" spans="3:7" ht="8.25" customHeight="1">
      <c r="C251" s="578" t="s">
        <v>29</v>
      </c>
      <c r="D251" s="494"/>
      <c r="E251" s="494"/>
      <c r="F251" s="494">
        <v>0</v>
      </c>
      <c r="G251" s="498">
        <v>0</v>
      </c>
    </row>
    <row r="252" spans="3:7" ht="8.25" customHeight="1">
      <c r="C252" s="579"/>
      <c r="D252" s="500"/>
      <c r="E252" s="500"/>
      <c r="F252" s="501"/>
      <c r="G252" s="502"/>
    </row>
    <row r="253" spans="3:7" ht="8.25" customHeight="1">
      <c r="C253" s="580"/>
      <c r="D253" s="503"/>
      <c r="E253" s="503"/>
      <c r="F253" s="503"/>
      <c r="G253" s="504"/>
    </row>
    <row r="254" spans="3:7" ht="8.25" customHeight="1">
      <c r="C254" s="575" t="s">
        <v>31</v>
      </c>
      <c r="D254" s="505"/>
      <c r="E254" s="505"/>
      <c r="F254" s="505">
        <f>SUM(F255:F260)</f>
        <v>0</v>
      </c>
      <c r="G254" s="507">
        <f>SUM(G255:G260)</f>
        <v>-1494809.44</v>
      </c>
    </row>
    <row r="255" spans="3:7" ht="8.25" customHeight="1">
      <c r="C255" s="578" t="s">
        <v>32</v>
      </c>
      <c r="D255" s="494"/>
      <c r="E255" s="494"/>
      <c r="F255" s="494">
        <v>0</v>
      </c>
      <c r="G255" s="498">
        <v>0</v>
      </c>
    </row>
    <row r="256" spans="3:7" ht="8.25" customHeight="1">
      <c r="C256" s="577" t="s">
        <v>33</v>
      </c>
      <c r="D256" s="492"/>
      <c r="E256" s="492"/>
      <c r="F256" s="492">
        <v>0</v>
      </c>
      <c r="G256" s="499">
        <v>0</v>
      </c>
    </row>
    <row r="257" spans="3:7" ht="8.25" customHeight="1">
      <c r="C257" s="578" t="s">
        <v>34</v>
      </c>
      <c r="D257" s="494"/>
      <c r="E257" s="494"/>
      <c r="F257" s="494">
        <v>0</v>
      </c>
      <c r="G257" s="498">
        <v>0</v>
      </c>
    </row>
    <row r="258" spans="3:7" ht="8.25" customHeight="1">
      <c r="C258" s="577" t="s">
        <v>35</v>
      </c>
      <c r="D258" s="492"/>
      <c r="E258" s="492"/>
      <c r="F258" s="492">
        <v>0</v>
      </c>
      <c r="G258" s="499">
        <v>0</v>
      </c>
    </row>
    <row r="259" spans="3:7" ht="8.25" customHeight="1">
      <c r="C259" s="578" t="s">
        <v>36</v>
      </c>
      <c r="D259" s="494"/>
      <c r="E259" s="494"/>
      <c r="F259" s="494">
        <v>0</v>
      </c>
      <c r="G259" s="498">
        <v>0</v>
      </c>
    </row>
    <row r="260" spans="3:7" ht="8.25" customHeight="1">
      <c r="C260" s="577" t="s">
        <v>37</v>
      </c>
      <c r="D260" s="492"/>
      <c r="E260" s="492"/>
      <c r="F260" s="492">
        <v>0</v>
      </c>
      <c r="G260" s="499">
        <v>-1494809.44</v>
      </c>
    </row>
    <row r="261" spans="3:7" ht="8.25" customHeight="1">
      <c r="C261" s="163"/>
      <c r="D261" s="558"/>
      <c r="E261" s="558"/>
      <c r="F261" s="65"/>
      <c r="G261" s="552"/>
    </row>
    <row r="262" spans="3:7" ht="8.25" customHeight="1">
      <c r="C262" s="575" t="s">
        <v>40</v>
      </c>
      <c r="D262" s="58"/>
      <c r="E262" s="58"/>
      <c r="F262" s="58">
        <f>+F264+F268+F274</f>
        <v>68344687.270000011</v>
      </c>
      <c r="G262" s="507">
        <f>+G264+G268+G274</f>
        <v>0</v>
      </c>
    </row>
    <row r="263" spans="3:7" ht="8.25" customHeight="1">
      <c r="C263" s="578"/>
      <c r="D263" s="494"/>
      <c r="E263" s="494"/>
      <c r="F263" s="494"/>
      <c r="G263" s="498"/>
    </row>
    <row r="264" spans="3:7" ht="8.25" customHeight="1">
      <c r="C264" s="575" t="s">
        <v>60</v>
      </c>
      <c r="D264" s="58"/>
      <c r="E264" s="58"/>
      <c r="F264" s="58">
        <f>SUM(F265:F267)</f>
        <v>0</v>
      </c>
      <c r="G264" s="507">
        <f>SUM(G265:G267)</f>
        <v>0</v>
      </c>
    </row>
    <row r="265" spans="3:7" ht="8.25" customHeight="1">
      <c r="C265" s="578" t="s">
        <v>42</v>
      </c>
      <c r="D265" s="494"/>
      <c r="E265" s="494"/>
      <c r="F265" s="494">
        <v>0</v>
      </c>
      <c r="G265" s="498">
        <v>0</v>
      </c>
    </row>
    <row r="266" spans="3:7" ht="8.25" customHeight="1">
      <c r="C266" s="577" t="s">
        <v>43</v>
      </c>
      <c r="D266" s="492"/>
      <c r="E266" s="492"/>
      <c r="F266" s="492">
        <v>0</v>
      </c>
      <c r="G266" s="499">
        <v>0</v>
      </c>
    </row>
    <row r="267" spans="3:7" ht="8.25" customHeight="1">
      <c r="C267" s="578" t="s">
        <v>44</v>
      </c>
      <c r="D267" s="494"/>
      <c r="E267" s="494"/>
      <c r="F267" s="494">
        <v>0</v>
      </c>
      <c r="G267" s="498">
        <v>0</v>
      </c>
    </row>
    <row r="268" spans="3:7" ht="8.25" customHeight="1">
      <c r="C268" s="575" t="s">
        <v>689</v>
      </c>
      <c r="D268" s="58"/>
      <c r="E268" s="58"/>
      <c r="F268" s="58">
        <f>SUM(F269:F273)</f>
        <v>68344687.270000011</v>
      </c>
      <c r="G268" s="507">
        <f>SUM(G269:G273)</f>
        <v>0</v>
      </c>
    </row>
    <row r="269" spans="3:7" ht="8.25" customHeight="1">
      <c r="C269" s="578" t="s">
        <v>46</v>
      </c>
      <c r="D269" s="494"/>
      <c r="E269" s="494"/>
      <c r="F269" s="65">
        <v>29892277.25</v>
      </c>
      <c r="G269" s="552">
        <v>0</v>
      </c>
    </row>
    <row r="270" spans="3:7" ht="8.25" customHeight="1">
      <c r="C270" s="577" t="s">
        <v>47</v>
      </c>
      <c r="D270" s="492"/>
      <c r="E270" s="492"/>
      <c r="F270" s="492">
        <v>38452410.020000003</v>
      </c>
      <c r="G270" s="499">
        <v>0</v>
      </c>
    </row>
    <row r="271" spans="3:7" ht="8.25" customHeight="1">
      <c r="C271" s="578" t="s">
        <v>48</v>
      </c>
      <c r="D271" s="494"/>
      <c r="E271" s="494"/>
      <c r="F271" s="494">
        <v>0</v>
      </c>
      <c r="G271" s="498">
        <v>0</v>
      </c>
    </row>
    <row r="272" spans="3:7" ht="8.25" customHeight="1">
      <c r="C272" s="577" t="s">
        <v>49</v>
      </c>
      <c r="D272" s="492"/>
      <c r="E272" s="492"/>
      <c r="F272" s="492">
        <v>0</v>
      </c>
      <c r="G272" s="499">
        <v>0</v>
      </c>
    </row>
    <row r="273" spans="3:11" ht="8.25" customHeight="1">
      <c r="C273" s="578" t="s">
        <v>50</v>
      </c>
      <c r="D273" s="494"/>
      <c r="E273" s="494"/>
      <c r="F273" s="494">
        <v>0</v>
      </c>
      <c r="G273" s="498">
        <v>0</v>
      </c>
    </row>
    <row r="274" spans="3:11" ht="8.25" customHeight="1">
      <c r="C274" s="575" t="s">
        <v>51</v>
      </c>
      <c r="D274" s="58"/>
      <c r="E274" s="58"/>
      <c r="F274" s="58">
        <f>SUM(F275:F276)</f>
        <v>0</v>
      </c>
      <c r="G274" s="507">
        <f>SUM(G275:G276)</f>
        <v>0</v>
      </c>
    </row>
    <row r="275" spans="3:11" ht="8.25" customHeight="1">
      <c r="C275" s="578" t="s">
        <v>52</v>
      </c>
      <c r="D275" s="494"/>
      <c r="E275" s="494"/>
      <c r="F275" s="494">
        <v>0</v>
      </c>
      <c r="G275" s="498">
        <v>0</v>
      </c>
    </row>
    <row r="276" spans="3:11" ht="8.25" customHeight="1">
      <c r="C276" s="577" t="s">
        <v>53</v>
      </c>
      <c r="D276" s="492"/>
      <c r="E276" s="492"/>
      <c r="F276" s="492">
        <v>0</v>
      </c>
      <c r="G276" s="499">
        <v>0</v>
      </c>
    </row>
    <row r="277" spans="3:11" ht="8.25" customHeight="1">
      <c r="C277" s="163"/>
      <c r="D277" s="558"/>
      <c r="E277" s="558"/>
      <c r="F277" s="65"/>
      <c r="G277" s="552"/>
    </row>
    <row r="278" spans="3:11" ht="8.25" customHeight="1">
      <c r="C278" s="129"/>
      <c r="D278" s="559"/>
      <c r="E278" s="559"/>
      <c r="F278" s="130"/>
      <c r="G278" s="574"/>
    </row>
    <row r="279" spans="3:11" ht="8.25" customHeight="1">
      <c r="C279" s="67" t="s">
        <v>55</v>
      </c>
      <c r="D279" s="67"/>
      <c r="E279" s="67"/>
      <c r="F279" s="67"/>
      <c r="G279" s="67"/>
    </row>
    <row r="284" spans="3:11" ht="8.25" customHeight="1">
      <c r="C284" s="657" t="s">
        <v>310</v>
      </c>
      <c r="D284" s="657"/>
      <c r="E284" s="657"/>
      <c r="F284" s="657"/>
      <c r="G284" s="657"/>
      <c r="H284" s="657"/>
      <c r="I284" s="619"/>
      <c r="J284" s="619"/>
      <c r="K284" s="581"/>
    </row>
    <row r="285" spans="3:11" ht="8.25" customHeight="1">
      <c r="C285" s="679" t="s">
        <v>664</v>
      </c>
      <c r="D285" s="679"/>
      <c r="E285" s="679"/>
      <c r="F285" s="679"/>
      <c r="G285" s="679"/>
      <c r="H285" s="679"/>
      <c r="I285" s="398"/>
      <c r="J285" s="398"/>
      <c r="K285" s="398"/>
    </row>
    <row r="286" spans="3:11" ht="8.25" customHeight="1">
      <c r="C286" s="657" t="s">
        <v>328</v>
      </c>
      <c r="D286" s="657"/>
      <c r="E286" s="657"/>
      <c r="F286" s="657"/>
      <c r="G286" s="657"/>
      <c r="H286" s="657"/>
      <c r="I286" s="619"/>
      <c r="J286" s="619"/>
      <c r="K286" s="619"/>
    </row>
    <row r="287" spans="3:11" ht="8.25" customHeight="1">
      <c r="C287" s="657" t="s">
        <v>658</v>
      </c>
      <c r="D287" s="657"/>
      <c r="E287" s="657"/>
      <c r="F287" s="657"/>
      <c r="G287" s="657"/>
      <c r="H287" s="657"/>
      <c r="I287" s="619"/>
      <c r="J287" s="619"/>
      <c r="K287" s="619"/>
    </row>
    <row r="288" spans="3:11" ht="8.25" customHeight="1">
      <c r="C288" s="676" t="s">
        <v>336</v>
      </c>
      <c r="D288" s="676"/>
      <c r="E288" s="676"/>
      <c r="F288" s="676"/>
      <c r="G288" s="676"/>
      <c r="H288" s="676"/>
      <c r="I288" s="620"/>
      <c r="J288" s="620"/>
      <c r="K288" s="620"/>
    </row>
    <row r="289" spans="3:11" ht="8.25" customHeight="1">
      <c r="C289" s="131"/>
      <c r="D289" s="132"/>
      <c r="E289" s="132"/>
      <c r="F289" s="132"/>
      <c r="G289" s="132"/>
      <c r="H289" s="132"/>
      <c r="I289" s="608"/>
      <c r="J289" s="608"/>
      <c r="K289" s="26"/>
    </row>
    <row r="290" spans="3:11" ht="8.25" customHeight="1" thickBot="1">
      <c r="C290" s="672" t="s">
        <v>59</v>
      </c>
      <c r="D290" s="673"/>
      <c r="E290" s="673"/>
      <c r="F290" s="673"/>
      <c r="G290" s="24">
        <v>2020</v>
      </c>
      <c r="H290" s="24">
        <v>2019</v>
      </c>
      <c r="I290" s="166"/>
      <c r="J290" s="26"/>
      <c r="K290" s="329"/>
    </row>
    <row r="291" spans="3:11" ht="8.25" customHeight="1">
      <c r="C291" s="15"/>
      <c r="D291" s="10"/>
      <c r="E291" s="10"/>
      <c r="F291" s="10"/>
      <c r="G291" s="10"/>
      <c r="H291" s="16"/>
      <c r="I291" s="607"/>
      <c r="J291" s="17"/>
      <c r="K291" s="17"/>
    </row>
    <row r="292" spans="3:11" ht="8.25" customHeight="1">
      <c r="C292" s="674" t="s">
        <v>72</v>
      </c>
      <c r="D292" s="675"/>
      <c r="E292" s="675"/>
      <c r="F292" s="675"/>
      <c r="G292" s="675"/>
      <c r="H292" s="133"/>
      <c r="I292" s="166"/>
      <c r="J292" s="26"/>
      <c r="K292" s="17"/>
    </row>
    <row r="293" spans="3:11" ht="8.25" customHeight="1">
      <c r="C293" s="15"/>
      <c r="D293" s="10"/>
      <c r="E293" s="16"/>
      <c r="F293" s="10"/>
      <c r="G293" s="10"/>
      <c r="H293" s="134"/>
      <c r="I293" s="163"/>
      <c r="J293" s="17"/>
      <c r="K293" s="17"/>
    </row>
    <row r="294" spans="3:11" ht="8.25" customHeight="1">
      <c r="C294" s="616" t="s">
        <v>70</v>
      </c>
      <c r="D294" s="616"/>
      <c r="E294" s="616"/>
      <c r="F294" s="616"/>
      <c r="G294" s="58">
        <v>315504950.24000001</v>
      </c>
      <c r="H294" s="58">
        <v>213234635.58000001</v>
      </c>
      <c r="I294" s="166"/>
      <c r="J294" s="329"/>
      <c r="K294" s="329"/>
    </row>
    <row r="295" spans="3:11" ht="8.25" customHeight="1">
      <c r="C295" s="137"/>
      <c r="D295" s="134" t="s">
        <v>74</v>
      </c>
      <c r="E295" s="152"/>
      <c r="F295" s="152"/>
      <c r="G295" s="138">
        <v>0</v>
      </c>
      <c r="H295" s="138">
        <v>0</v>
      </c>
      <c r="I295" s="15"/>
    </row>
    <row r="296" spans="3:11" ht="8.25" customHeight="1">
      <c r="C296" s="139"/>
      <c r="D296" s="618" t="s">
        <v>76</v>
      </c>
      <c r="E296" s="154"/>
      <c r="F296" s="154"/>
      <c r="G296" s="140">
        <v>0</v>
      </c>
      <c r="H296" s="140">
        <v>0</v>
      </c>
      <c r="I296" s="607"/>
    </row>
    <row r="297" spans="3:11" ht="8.25" customHeight="1">
      <c r="C297" s="583"/>
      <c r="D297" s="134" t="s">
        <v>78</v>
      </c>
      <c r="E297" s="152"/>
      <c r="F297" s="152"/>
      <c r="G297" s="138">
        <v>0</v>
      </c>
      <c r="H297" s="138">
        <v>0</v>
      </c>
      <c r="I297" s="607"/>
    </row>
    <row r="298" spans="3:11" ht="8.25" customHeight="1">
      <c r="C298" s="584"/>
      <c r="D298" s="618" t="s">
        <v>80</v>
      </c>
      <c r="E298" s="154"/>
      <c r="F298" s="154"/>
      <c r="G298" s="140">
        <v>0</v>
      </c>
      <c r="H298" s="140">
        <v>0</v>
      </c>
      <c r="I298" s="607"/>
    </row>
    <row r="299" spans="3:11" ht="8.25" customHeight="1">
      <c r="C299" s="583"/>
      <c r="D299" s="134" t="s">
        <v>374</v>
      </c>
      <c r="E299" s="152"/>
      <c r="F299" s="152"/>
      <c r="G299" s="138">
        <v>0</v>
      </c>
      <c r="H299" s="138">
        <v>0</v>
      </c>
      <c r="I299" s="607"/>
    </row>
    <row r="300" spans="3:11" ht="8.25" customHeight="1">
      <c r="C300" s="584"/>
      <c r="D300" s="618" t="s">
        <v>665</v>
      </c>
      <c r="E300" s="154"/>
      <c r="F300" s="154"/>
      <c r="G300" s="140">
        <v>0</v>
      </c>
      <c r="H300" s="140">
        <v>0</v>
      </c>
      <c r="I300" s="607"/>
    </row>
    <row r="301" spans="3:11" ht="8.25" customHeight="1">
      <c r="C301" s="583"/>
      <c r="D301" s="134" t="s">
        <v>668</v>
      </c>
      <c r="E301" s="152"/>
      <c r="F301" s="152"/>
      <c r="G301" s="141">
        <v>150386143.12</v>
      </c>
      <c r="H301" s="141">
        <v>134074127.92</v>
      </c>
      <c r="I301" s="607"/>
    </row>
    <row r="302" spans="3:11" ht="8.25" customHeight="1">
      <c r="C302" s="584"/>
      <c r="D302" s="618" t="s">
        <v>669</v>
      </c>
      <c r="E302" s="154"/>
      <c r="F302" s="154"/>
      <c r="G302" s="140">
        <v>0</v>
      </c>
      <c r="H302" s="140">
        <v>0</v>
      </c>
      <c r="I302" s="607"/>
    </row>
    <row r="303" spans="3:11" ht="8.25" customHeight="1">
      <c r="C303" s="137"/>
      <c r="D303" s="134" t="s">
        <v>670</v>
      </c>
      <c r="E303" s="152"/>
      <c r="F303" s="152"/>
      <c r="G303" s="141">
        <v>127296333.45</v>
      </c>
      <c r="H303" s="141">
        <v>76051779</v>
      </c>
      <c r="I303" s="607"/>
    </row>
    <row r="304" spans="3:11" ht="8.25" customHeight="1">
      <c r="C304" s="584"/>
      <c r="D304" s="618" t="s">
        <v>84</v>
      </c>
      <c r="E304" s="154"/>
      <c r="F304" s="154"/>
      <c r="G304" s="140">
        <v>37822473.670000002</v>
      </c>
      <c r="H304" s="140">
        <v>3108728.66</v>
      </c>
      <c r="I304" s="15"/>
    </row>
    <row r="305" spans="3:9" ht="8.25" customHeight="1">
      <c r="C305" s="137"/>
      <c r="D305" s="134"/>
      <c r="E305" s="152"/>
      <c r="F305" s="142"/>
      <c r="G305" s="141"/>
      <c r="H305" s="141"/>
      <c r="I305" s="15"/>
    </row>
    <row r="306" spans="3:9" ht="8.25" customHeight="1">
      <c r="C306" s="137"/>
      <c r="D306" s="16"/>
      <c r="E306" s="137"/>
      <c r="F306" s="137"/>
      <c r="G306" s="65"/>
      <c r="H306" s="65"/>
      <c r="I306" s="15"/>
    </row>
    <row r="307" spans="3:9" ht="8.25" customHeight="1">
      <c r="C307" s="604" t="s">
        <v>71</v>
      </c>
      <c r="D307" s="616"/>
      <c r="E307" s="604"/>
      <c r="F307" s="604"/>
      <c r="G307" s="58">
        <v>285827913.88</v>
      </c>
      <c r="H307" s="58">
        <v>213449876.47000003</v>
      </c>
      <c r="I307" s="135"/>
    </row>
    <row r="308" spans="3:9" ht="8.25" customHeight="1">
      <c r="C308" s="585"/>
      <c r="D308" s="134" t="s">
        <v>86</v>
      </c>
      <c r="E308" s="152"/>
      <c r="F308" s="152"/>
      <c r="G308" s="141">
        <v>109600175.05</v>
      </c>
      <c r="H308" s="141">
        <v>103935337.45</v>
      </c>
      <c r="I308" s="15"/>
    </row>
    <row r="309" spans="3:9" ht="8.25" customHeight="1">
      <c r="C309" s="144"/>
      <c r="D309" s="618" t="s">
        <v>87</v>
      </c>
      <c r="E309" s="154"/>
      <c r="F309" s="154"/>
      <c r="G309" s="140">
        <v>135406709.77000001</v>
      </c>
      <c r="H309" s="140">
        <v>73884806.329999998</v>
      </c>
      <c r="I309" s="15"/>
    </row>
    <row r="310" spans="3:9" ht="8.25" customHeight="1">
      <c r="C310" s="585"/>
      <c r="D310" s="134" t="s">
        <v>88</v>
      </c>
      <c r="E310" s="152"/>
      <c r="F310" s="152"/>
      <c r="G310" s="141">
        <v>38113009.960000001</v>
      </c>
      <c r="H310" s="141">
        <v>30881178.640000001</v>
      </c>
      <c r="I310" s="15"/>
    </row>
    <row r="311" spans="3:9" ht="8.25" customHeight="1">
      <c r="C311" s="139"/>
      <c r="D311" s="618" t="s">
        <v>90</v>
      </c>
      <c r="E311" s="154"/>
      <c r="F311" s="154"/>
      <c r="G311" s="140">
        <v>0</v>
      </c>
      <c r="H311" s="140">
        <v>0</v>
      </c>
      <c r="I311" s="15"/>
    </row>
    <row r="312" spans="3:9" ht="8.25" customHeight="1">
      <c r="C312" s="585"/>
      <c r="D312" s="134" t="s">
        <v>92</v>
      </c>
      <c r="E312" s="152"/>
      <c r="F312" s="152"/>
      <c r="G312" s="141">
        <v>0</v>
      </c>
      <c r="H312" s="141">
        <v>0</v>
      </c>
      <c r="I312" s="15"/>
    </row>
    <row r="313" spans="3:9" ht="8.25" customHeight="1">
      <c r="C313" s="144"/>
      <c r="D313" s="618" t="s">
        <v>94</v>
      </c>
      <c r="E313" s="154"/>
      <c r="F313" s="154"/>
      <c r="G313" s="140">
        <v>0</v>
      </c>
      <c r="H313" s="140">
        <v>0</v>
      </c>
      <c r="I313" s="15"/>
    </row>
    <row r="314" spans="3:9" ht="8.25" customHeight="1">
      <c r="C314" s="585"/>
      <c r="D314" s="134" t="s">
        <v>95</v>
      </c>
      <c r="E314" s="152"/>
      <c r="F314" s="152"/>
      <c r="G314" s="138">
        <v>0</v>
      </c>
      <c r="H314" s="138">
        <v>0</v>
      </c>
      <c r="I314" s="15"/>
    </row>
    <row r="315" spans="3:9" ht="8.25" customHeight="1">
      <c r="C315" s="144"/>
      <c r="D315" s="618" t="s">
        <v>96</v>
      </c>
      <c r="E315" s="154"/>
      <c r="F315" s="154"/>
      <c r="G315" s="140">
        <v>0</v>
      </c>
      <c r="H315" s="140">
        <v>0</v>
      </c>
      <c r="I315" s="15"/>
    </row>
    <row r="316" spans="3:9" ht="8.25" customHeight="1">
      <c r="C316" s="585"/>
      <c r="D316" s="134" t="s">
        <v>97</v>
      </c>
      <c r="E316" s="152"/>
      <c r="F316" s="152"/>
      <c r="G316" s="138">
        <v>0</v>
      </c>
      <c r="H316" s="138">
        <v>0</v>
      </c>
      <c r="I316" s="15"/>
    </row>
    <row r="317" spans="3:9" ht="8.25" customHeight="1">
      <c r="C317" s="144"/>
      <c r="D317" s="618" t="s">
        <v>98</v>
      </c>
      <c r="E317" s="154"/>
      <c r="F317" s="154"/>
      <c r="G317" s="140">
        <v>0</v>
      </c>
      <c r="H317" s="140">
        <v>0</v>
      </c>
      <c r="I317" s="15"/>
    </row>
    <row r="318" spans="3:9" ht="8.25" customHeight="1">
      <c r="C318" s="585"/>
      <c r="D318" s="134" t="s">
        <v>100</v>
      </c>
      <c r="E318" s="152"/>
      <c r="F318" s="152"/>
      <c r="G318" s="138">
        <v>0</v>
      </c>
      <c r="H318" s="138">
        <v>0</v>
      </c>
      <c r="I318" s="15"/>
    </row>
    <row r="319" spans="3:9" ht="8.25" customHeight="1">
      <c r="C319" s="144"/>
      <c r="D319" s="618" t="s">
        <v>101</v>
      </c>
      <c r="E319" s="154"/>
      <c r="F319" s="154"/>
      <c r="G319" s="140">
        <v>0</v>
      </c>
      <c r="H319" s="140">
        <v>0</v>
      </c>
      <c r="I319" s="15"/>
    </row>
    <row r="320" spans="3:9" ht="8.25" customHeight="1">
      <c r="C320" s="585"/>
      <c r="D320" s="134" t="s">
        <v>102</v>
      </c>
      <c r="E320" s="152"/>
      <c r="F320" s="152"/>
      <c r="G320" s="138">
        <v>0</v>
      </c>
      <c r="H320" s="138">
        <v>0</v>
      </c>
      <c r="I320" s="15"/>
    </row>
    <row r="321" spans="3:10" ht="8.25" customHeight="1">
      <c r="C321" s="139"/>
      <c r="D321" s="618" t="s">
        <v>103</v>
      </c>
      <c r="E321" s="154"/>
      <c r="F321" s="154"/>
      <c r="G321" s="140">
        <v>0</v>
      </c>
      <c r="H321" s="140">
        <v>0</v>
      </c>
      <c r="I321" s="15"/>
    </row>
    <row r="322" spans="3:10" ht="8.25" customHeight="1">
      <c r="C322" s="585"/>
      <c r="D322" s="134" t="s">
        <v>104</v>
      </c>
      <c r="E322" s="152"/>
      <c r="F322" s="152"/>
      <c r="G322" s="138">
        <v>0</v>
      </c>
      <c r="H322" s="138">
        <v>0</v>
      </c>
      <c r="I322" s="15"/>
    </row>
    <row r="323" spans="3:10" ht="8.25" customHeight="1">
      <c r="C323" s="144"/>
      <c r="D323" s="618" t="s">
        <v>105</v>
      </c>
      <c r="E323" s="154"/>
      <c r="F323" s="154"/>
      <c r="G323" s="140">
        <v>2708019.1</v>
      </c>
      <c r="H323" s="140">
        <v>4748554.05</v>
      </c>
      <c r="I323" s="15"/>
    </row>
    <row r="324" spans="3:10" ht="8.25" customHeight="1">
      <c r="C324" s="145"/>
      <c r="D324" s="16"/>
      <c r="E324" s="16"/>
      <c r="F324" s="16"/>
      <c r="G324" s="350"/>
      <c r="H324" s="350"/>
      <c r="I324" s="15"/>
    </row>
    <row r="325" spans="3:10" ht="8.25" customHeight="1">
      <c r="C325" s="616" t="s">
        <v>107</v>
      </c>
      <c r="D325" s="616"/>
      <c r="E325" s="616"/>
      <c r="F325" s="616"/>
      <c r="G325" s="380">
        <v>29677036.360000014</v>
      </c>
      <c r="H325" s="380">
        <v>-215240.8900000155</v>
      </c>
      <c r="I325" s="146"/>
    </row>
    <row r="326" spans="3:10" ht="8.25" customHeight="1">
      <c r="C326" s="145"/>
      <c r="D326" s="145"/>
      <c r="E326" s="145"/>
      <c r="F326" s="145"/>
      <c r="G326" s="149"/>
      <c r="H326" s="149"/>
      <c r="I326" s="148"/>
    </row>
    <row r="327" spans="3:10" ht="8.25" customHeight="1">
      <c r="C327" s="617" t="s">
        <v>73</v>
      </c>
      <c r="D327" s="616"/>
      <c r="E327" s="616"/>
      <c r="F327" s="616"/>
      <c r="G327" s="616"/>
      <c r="H327" s="58"/>
      <c r="I327" s="609"/>
      <c r="J327" s="610"/>
    </row>
    <row r="328" spans="3:10" ht="8.25" customHeight="1">
      <c r="C328" s="148"/>
      <c r="D328" s="16"/>
      <c r="E328" s="10"/>
      <c r="F328" s="10"/>
      <c r="G328" s="10"/>
      <c r="H328" s="351"/>
      <c r="I328" s="611"/>
      <c r="J328" s="612"/>
    </row>
    <row r="329" spans="3:10" ht="8.25" customHeight="1">
      <c r="C329" s="616" t="s">
        <v>70</v>
      </c>
      <c r="D329" s="616"/>
      <c r="E329" s="616"/>
      <c r="F329" s="616"/>
      <c r="G329" s="58">
        <v>2708019.1</v>
      </c>
      <c r="H329" s="58">
        <v>4748554.05</v>
      </c>
      <c r="I329" s="613"/>
      <c r="J329" s="329"/>
    </row>
    <row r="330" spans="3:10" ht="8.25" customHeight="1">
      <c r="C330" s="143"/>
      <c r="D330" s="134" t="s">
        <v>75</v>
      </c>
      <c r="E330" s="152"/>
      <c r="F330" s="152"/>
      <c r="G330" s="141">
        <v>0</v>
      </c>
      <c r="H330" s="138">
        <v>0</v>
      </c>
      <c r="I330" s="614"/>
      <c r="J330" s="329"/>
    </row>
    <row r="331" spans="3:10" ht="8.25" customHeight="1">
      <c r="C331" s="151"/>
      <c r="D331" s="618" t="s">
        <v>77</v>
      </c>
      <c r="E331" s="154"/>
      <c r="F331" s="154"/>
      <c r="G331" s="140">
        <v>0</v>
      </c>
      <c r="H331" s="140">
        <v>0</v>
      </c>
      <c r="I331" s="614"/>
      <c r="J331" s="329"/>
    </row>
    <row r="332" spans="3:10" ht="8.25" customHeight="1">
      <c r="C332" s="143"/>
      <c r="D332" s="134" t="s">
        <v>79</v>
      </c>
      <c r="E332" s="152"/>
      <c r="F332" s="152"/>
      <c r="G332" s="138">
        <v>2708019.1</v>
      </c>
      <c r="H332" s="138">
        <v>4748554.05</v>
      </c>
      <c r="I332" s="614"/>
      <c r="J332" s="329"/>
    </row>
    <row r="333" spans="3:10" ht="8.25" customHeight="1">
      <c r="C333" s="143"/>
      <c r="D333" s="134"/>
      <c r="E333" s="143"/>
      <c r="F333" s="143"/>
      <c r="G333" s="352"/>
      <c r="H333" s="350"/>
      <c r="I333" s="614"/>
      <c r="J333" s="329"/>
    </row>
    <row r="334" spans="3:10" ht="8.25" customHeight="1">
      <c r="C334" s="604" t="s">
        <v>71</v>
      </c>
      <c r="D334" s="616"/>
      <c r="E334" s="604"/>
      <c r="F334" s="604"/>
      <c r="G334" s="58">
        <v>7215347.4500000002</v>
      </c>
      <c r="H334" s="58">
        <v>173745</v>
      </c>
      <c r="I334" s="613"/>
      <c r="J334" s="329"/>
    </row>
    <row r="335" spans="3:10" ht="8.25" customHeight="1">
      <c r="C335" s="143"/>
      <c r="D335" s="134" t="s">
        <v>75</v>
      </c>
      <c r="E335" s="152"/>
      <c r="F335" s="152"/>
      <c r="G335" s="138">
        <v>0</v>
      </c>
      <c r="H335" s="138">
        <v>0</v>
      </c>
      <c r="I335" s="614"/>
      <c r="J335" s="329"/>
    </row>
    <row r="336" spans="3:10" ht="8.25" customHeight="1">
      <c r="C336" s="151"/>
      <c r="D336" s="618" t="s">
        <v>77</v>
      </c>
      <c r="E336" s="154"/>
      <c r="F336" s="154"/>
      <c r="G336" s="140">
        <v>7215347.4500000002</v>
      </c>
      <c r="H336" s="140">
        <v>173745</v>
      </c>
      <c r="I336" s="614"/>
      <c r="J336" s="329"/>
    </row>
    <row r="337" spans="3:10" ht="8.25" customHeight="1">
      <c r="C337" s="143"/>
      <c r="D337" s="134" t="s">
        <v>81</v>
      </c>
      <c r="E337" s="152"/>
      <c r="F337" s="152"/>
      <c r="G337" s="138"/>
      <c r="H337" s="138">
        <v>0</v>
      </c>
      <c r="I337" s="614"/>
      <c r="J337" s="329"/>
    </row>
    <row r="338" spans="3:10" ht="8.25" customHeight="1">
      <c r="C338" s="143"/>
      <c r="D338" s="134"/>
      <c r="E338" s="143"/>
      <c r="F338" s="143"/>
      <c r="G338" s="353"/>
      <c r="H338" s="353"/>
      <c r="I338" s="614"/>
      <c r="J338" s="329"/>
    </row>
    <row r="339" spans="3:10" ht="8.25" customHeight="1">
      <c r="C339" s="603" t="s">
        <v>83</v>
      </c>
      <c r="D339" s="616"/>
      <c r="E339" s="604"/>
      <c r="F339" s="604"/>
      <c r="G339" s="58">
        <v>-4507328.3499999996</v>
      </c>
      <c r="H339" s="58">
        <v>4574809.05</v>
      </c>
      <c r="I339" s="613"/>
      <c r="J339" s="329"/>
    </row>
    <row r="340" spans="3:10" ht="8.25" customHeight="1">
      <c r="C340" s="148"/>
      <c r="D340" s="145"/>
      <c r="E340" s="145"/>
      <c r="F340" s="145"/>
      <c r="G340" s="145"/>
      <c r="H340" s="149"/>
      <c r="I340" s="614"/>
      <c r="J340" s="612"/>
    </row>
    <row r="341" spans="3:10" ht="8.25" customHeight="1">
      <c r="C341" s="603" t="s">
        <v>85</v>
      </c>
      <c r="D341" s="616"/>
      <c r="E341" s="604"/>
      <c r="F341" s="604"/>
      <c r="G341" s="604"/>
      <c r="H341" s="150"/>
      <c r="I341" s="613"/>
      <c r="J341" s="610"/>
    </row>
    <row r="342" spans="3:10" ht="8.25" customHeight="1">
      <c r="C342" s="153"/>
      <c r="D342" s="10"/>
      <c r="E342" s="137"/>
      <c r="F342" s="137"/>
      <c r="G342" s="137"/>
      <c r="H342" s="65"/>
      <c r="I342" s="614"/>
      <c r="J342" s="612"/>
    </row>
    <row r="343" spans="3:10" ht="8.25" customHeight="1">
      <c r="C343" s="604" t="s">
        <v>70</v>
      </c>
      <c r="D343" s="616"/>
      <c r="E343" s="604"/>
      <c r="F343" s="604"/>
      <c r="G343" s="58">
        <v>49466524.340000004</v>
      </c>
      <c r="H343" s="58">
        <v>0</v>
      </c>
      <c r="I343" s="613"/>
      <c r="J343" s="329"/>
    </row>
    <row r="344" spans="3:10" ht="8.25" customHeight="1">
      <c r="C344" s="143"/>
      <c r="D344" s="134" t="s">
        <v>89</v>
      </c>
      <c r="E344" s="152"/>
      <c r="F344" s="152"/>
      <c r="G344" s="141">
        <v>0</v>
      </c>
      <c r="H344" s="138">
        <v>0</v>
      </c>
      <c r="I344" s="614"/>
      <c r="J344" s="329"/>
    </row>
    <row r="345" spans="3:10" ht="8.25" customHeight="1">
      <c r="C345" s="144"/>
      <c r="D345" s="618" t="s">
        <v>91</v>
      </c>
      <c r="E345" s="154"/>
      <c r="F345" s="154"/>
      <c r="G345" s="140">
        <v>0</v>
      </c>
      <c r="H345" s="140">
        <v>0</v>
      </c>
      <c r="I345" s="614"/>
      <c r="J345" s="329"/>
    </row>
    <row r="346" spans="3:10" ht="8.25" customHeight="1">
      <c r="C346" s="585"/>
      <c r="D346" s="134" t="s">
        <v>93</v>
      </c>
      <c r="E346" s="152"/>
      <c r="F346" s="152"/>
      <c r="G346" s="141">
        <v>0</v>
      </c>
      <c r="H346" s="138">
        <v>0</v>
      </c>
      <c r="I346" s="614"/>
      <c r="J346" s="329"/>
    </row>
    <row r="347" spans="3:10" ht="8.25" customHeight="1">
      <c r="C347" s="154"/>
      <c r="D347" s="618" t="s">
        <v>321</v>
      </c>
      <c r="E347" s="154"/>
      <c r="F347" s="154"/>
      <c r="G347" s="140">
        <v>49466524.340000004</v>
      </c>
      <c r="H347" s="140">
        <v>0</v>
      </c>
      <c r="I347" s="614"/>
      <c r="J347" s="329"/>
    </row>
    <row r="348" spans="3:10" ht="8.25" customHeight="1">
      <c r="C348" s="152"/>
      <c r="D348" s="16"/>
      <c r="E348" s="143"/>
      <c r="F348" s="143"/>
      <c r="G348" s="353"/>
      <c r="H348" s="350"/>
      <c r="I348" s="614"/>
      <c r="J348" s="329"/>
    </row>
    <row r="349" spans="3:10" ht="8.25" customHeight="1">
      <c r="C349" s="604" t="s">
        <v>71</v>
      </c>
      <c r="D349" s="616"/>
      <c r="E349" s="604"/>
      <c r="F349" s="604"/>
      <c r="G349" s="58">
        <v>19140143.629999999</v>
      </c>
      <c r="H349" s="58">
        <v>17359567.440000027</v>
      </c>
      <c r="I349" s="613"/>
      <c r="J349" s="329"/>
    </row>
    <row r="350" spans="3:10" ht="8.25" customHeight="1">
      <c r="C350" s="143"/>
      <c r="D350" s="134" t="s">
        <v>99</v>
      </c>
      <c r="E350" s="152"/>
      <c r="F350" s="152"/>
      <c r="G350" s="141">
        <v>0</v>
      </c>
      <c r="H350" s="138">
        <v>0</v>
      </c>
      <c r="I350" s="614"/>
      <c r="J350" s="329"/>
    </row>
    <row r="351" spans="3:10" ht="8.25" customHeight="1">
      <c r="C351" s="151"/>
      <c r="D351" s="618" t="s">
        <v>91</v>
      </c>
      <c r="E351" s="154"/>
      <c r="F351" s="154"/>
      <c r="G351" s="140">
        <v>0</v>
      </c>
      <c r="H351" s="140">
        <v>0</v>
      </c>
      <c r="I351" s="614"/>
      <c r="J351" s="329"/>
    </row>
    <row r="352" spans="3:10" ht="8.25" customHeight="1">
      <c r="C352" s="585"/>
      <c r="D352" s="134" t="s">
        <v>93</v>
      </c>
      <c r="E352" s="152"/>
      <c r="F352" s="152"/>
      <c r="G352" s="141">
        <v>0</v>
      </c>
      <c r="H352" s="138">
        <v>0</v>
      </c>
      <c r="I352" s="614"/>
      <c r="J352" s="329"/>
    </row>
    <row r="353" spans="3:11" ht="8.25" customHeight="1">
      <c r="C353" s="144"/>
      <c r="D353" s="618" t="s">
        <v>322</v>
      </c>
      <c r="E353" s="154"/>
      <c r="F353" s="154"/>
      <c r="G353" s="140">
        <v>19140143.629999999</v>
      </c>
      <c r="H353" s="140">
        <v>17359567.440000027</v>
      </c>
      <c r="I353" s="614"/>
      <c r="J353" s="329"/>
    </row>
    <row r="354" spans="3:11" ht="8.25" customHeight="1">
      <c r="C354" s="134"/>
      <c r="D354" s="16"/>
      <c r="E354" s="16"/>
      <c r="F354" s="16"/>
      <c r="G354" s="353"/>
      <c r="H354" s="350"/>
      <c r="I354" s="614"/>
      <c r="J354" s="329"/>
    </row>
    <row r="355" spans="3:11" ht="8.25" customHeight="1">
      <c r="C355" s="616" t="s">
        <v>106</v>
      </c>
      <c r="D355" s="616"/>
      <c r="E355" s="616"/>
      <c r="F355" s="616"/>
      <c r="G355" s="58">
        <v>30326380.710000005</v>
      </c>
      <c r="H355" s="58">
        <v>-17359567.440000027</v>
      </c>
      <c r="I355" s="613"/>
      <c r="J355" s="329"/>
    </row>
    <row r="356" spans="3:11" ht="8.25" customHeight="1">
      <c r="C356" s="145"/>
      <c r="D356" s="145"/>
      <c r="E356" s="145"/>
      <c r="F356" s="145"/>
      <c r="G356" s="149"/>
      <c r="H356" s="149"/>
      <c r="I356" s="614"/>
      <c r="J356" s="329"/>
    </row>
    <row r="357" spans="3:11" ht="8.25" customHeight="1">
      <c r="C357" s="603" t="s">
        <v>108</v>
      </c>
      <c r="D357" s="604"/>
      <c r="E357" s="604"/>
      <c r="F357" s="604"/>
      <c r="G357" s="147">
        <v>55496088.720000014</v>
      </c>
      <c r="H357" s="147">
        <v>-12999999.280000042</v>
      </c>
      <c r="I357" s="613"/>
      <c r="J357" s="329"/>
    </row>
    <row r="358" spans="3:11" ht="8.25" customHeight="1">
      <c r="C358" s="148"/>
      <c r="D358" s="145"/>
      <c r="E358" s="145"/>
      <c r="F358" s="145"/>
      <c r="G358" s="149"/>
      <c r="H358" s="149"/>
      <c r="I358" s="614"/>
      <c r="J358" s="329"/>
    </row>
    <row r="359" spans="3:11" ht="8.25" customHeight="1">
      <c r="C359" s="603" t="s">
        <v>109</v>
      </c>
      <c r="D359" s="604"/>
      <c r="E359" s="604"/>
      <c r="F359" s="604"/>
      <c r="G359" s="155">
        <v>7765827.3399999999</v>
      </c>
      <c r="H359" s="155">
        <v>20765826.420000002</v>
      </c>
      <c r="I359" s="613"/>
      <c r="J359" s="329"/>
    </row>
    <row r="360" spans="3:11" ht="8.25" customHeight="1">
      <c r="C360" s="605" t="s">
        <v>110</v>
      </c>
      <c r="D360" s="606"/>
      <c r="E360" s="606"/>
      <c r="F360" s="606"/>
      <c r="G360" s="349">
        <v>63261916.060000017</v>
      </c>
      <c r="H360" s="349">
        <v>7765827.1399999596</v>
      </c>
      <c r="I360" s="613"/>
      <c r="J360" s="329"/>
    </row>
    <row r="361" spans="3:11" ht="8.25" customHeight="1">
      <c r="C361" s="156"/>
      <c r="D361" s="157"/>
      <c r="E361" s="157"/>
      <c r="F361" s="157"/>
      <c r="G361" s="157"/>
      <c r="H361" s="158"/>
      <c r="I361" s="615"/>
      <c r="J361" s="142"/>
      <c r="K361" s="142"/>
    </row>
    <row r="362" spans="3:11" ht="8.25" customHeight="1">
      <c r="C362" s="671" t="s">
        <v>111</v>
      </c>
      <c r="D362" s="671"/>
      <c r="E362" s="671"/>
      <c r="F362" s="671"/>
      <c r="G362" s="671"/>
      <c r="H362" s="671"/>
      <c r="I362" s="671"/>
      <c r="J362" s="671"/>
      <c r="K362" s="671"/>
    </row>
    <row r="366" spans="3:11" ht="8.25" customHeight="1">
      <c r="C366"/>
      <c r="D366"/>
      <c r="E366"/>
      <c r="F366"/>
      <c r="G366"/>
    </row>
    <row r="367" spans="3:11" ht="8.25" customHeight="1">
      <c r="C367"/>
      <c r="D367"/>
      <c r="E367"/>
      <c r="F367"/>
      <c r="G367"/>
    </row>
    <row r="368" spans="3:11" ht="8.25" customHeight="1">
      <c r="C368"/>
      <c r="D368"/>
      <c r="E368"/>
      <c r="F368"/>
      <c r="G368"/>
    </row>
    <row r="369" spans="3:7" ht="8.25" customHeight="1">
      <c r="C369"/>
      <c r="D369"/>
      <c r="E369"/>
      <c r="F369"/>
      <c r="G369"/>
    </row>
    <row r="370" spans="3:7" ht="8.25" customHeight="1">
      <c r="C370" s="657" t="s">
        <v>310</v>
      </c>
      <c r="D370" s="657"/>
      <c r="E370" s="657"/>
      <c r="F370" s="657"/>
      <c r="G370" s="657"/>
    </row>
    <row r="371" spans="3:7" ht="8.25" customHeight="1">
      <c r="C371" s="666" t="s">
        <v>327</v>
      </c>
      <c r="D371" s="666"/>
      <c r="E371" s="666"/>
      <c r="F371" s="666"/>
      <c r="G371" s="666"/>
    </row>
    <row r="372" spans="3:7" ht="8.25" customHeight="1">
      <c r="C372" s="659" t="s">
        <v>659</v>
      </c>
      <c r="D372" s="659"/>
      <c r="E372" s="659"/>
      <c r="F372" s="659"/>
      <c r="G372" s="659"/>
    </row>
    <row r="373" spans="3:7" ht="8.25" customHeight="1">
      <c r="C373" s="667"/>
      <c r="D373" s="667"/>
      <c r="E373" s="667"/>
      <c r="F373" s="667"/>
      <c r="G373" s="667"/>
    </row>
    <row r="374" spans="3:7" ht="8.25" customHeight="1">
      <c r="C374" s="30"/>
      <c r="D374" s="30"/>
      <c r="E374" s="30"/>
      <c r="F374" s="30"/>
      <c r="G374" s="30"/>
    </row>
    <row r="375" spans="3:7" ht="30" customHeight="1">
      <c r="C375" s="668" t="s">
        <v>685</v>
      </c>
      <c r="D375" s="669"/>
      <c r="E375" s="669"/>
      <c r="F375" s="669"/>
      <c r="G375" s="670"/>
    </row>
    <row r="376" spans="3:7" ht="8.25" customHeight="1">
      <c r="C376" s="621"/>
      <c r="D376" s="622"/>
      <c r="E376" s="622"/>
      <c r="F376" s="622"/>
      <c r="G376" s="623"/>
    </row>
    <row r="377" spans="3:7" ht="28.5" customHeight="1">
      <c r="C377" s="662" t="s">
        <v>695</v>
      </c>
      <c r="D377" s="663"/>
      <c r="E377" s="663"/>
      <c r="F377" s="663"/>
      <c r="G377" s="664"/>
    </row>
    <row r="378" spans="3:7" ht="8.25" customHeight="1">
      <c r="C378" s="624"/>
      <c r="D378" s="327"/>
      <c r="E378" s="327"/>
      <c r="F378" s="327"/>
      <c r="G378" s="625"/>
    </row>
    <row r="379" spans="3:7" ht="33" customHeight="1">
      <c r="C379" s="662" t="s">
        <v>389</v>
      </c>
      <c r="D379" s="663"/>
      <c r="E379" s="663"/>
      <c r="F379" s="663"/>
      <c r="G379" s="664"/>
    </row>
    <row r="380" spans="3:7" ht="8.25" customHeight="1">
      <c r="C380" s="27"/>
      <c r="D380" s="5"/>
      <c r="E380" s="5"/>
      <c r="F380" s="5"/>
      <c r="G380" s="28"/>
    </row>
    <row r="381" spans="3:7" ht="8.25" customHeight="1">
      <c r="C381" s="27"/>
      <c r="D381" s="5"/>
      <c r="E381" s="5"/>
      <c r="F381" s="5"/>
      <c r="G381" s="28"/>
    </row>
    <row r="382" spans="3:7" ht="8.25" customHeight="1">
      <c r="C382" s="27"/>
      <c r="D382" s="5"/>
      <c r="E382" s="5"/>
      <c r="F382" s="5"/>
      <c r="G382" s="28"/>
    </row>
    <row r="383" spans="3:7" ht="8.25" customHeight="1">
      <c r="C383" s="27"/>
      <c r="D383" s="5"/>
      <c r="E383" s="5"/>
      <c r="F383" s="5"/>
      <c r="G383" s="28"/>
    </row>
    <row r="384" spans="3:7" ht="8.25" customHeight="1">
      <c r="C384" s="27"/>
      <c r="D384" s="5"/>
      <c r="E384" s="5"/>
      <c r="F384" s="5"/>
      <c r="G384" s="28"/>
    </row>
    <row r="385" spans="3:7" ht="8.25" customHeight="1">
      <c r="C385" s="27"/>
      <c r="D385" s="5"/>
      <c r="E385" s="5"/>
      <c r="F385" s="5"/>
      <c r="G385" s="28"/>
    </row>
    <row r="386" spans="3:7" ht="8.25" customHeight="1">
      <c r="C386" s="27"/>
      <c r="D386" s="5"/>
      <c r="E386" s="5"/>
      <c r="F386" s="5"/>
      <c r="G386" s="28"/>
    </row>
    <row r="387" spans="3:7" ht="8.25" customHeight="1">
      <c r="C387" s="27"/>
      <c r="D387" s="5"/>
      <c r="E387" s="5"/>
      <c r="F387" s="5"/>
      <c r="G387" s="28"/>
    </row>
    <row r="388" spans="3:7" ht="8.25" customHeight="1">
      <c r="C388" s="27"/>
      <c r="D388" s="5"/>
      <c r="E388" s="5"/>
      <c r="F388" s="5"/>
      <c r="G388" s="28"/>
    </row>
    <row r="389" spans="3:7" ht="8.25" customHeight="1">
      <c r="C389" s="27"/>
      <c r="D389" s="5"/>
      <c r="E389" s="5"/>
      <c r="F389" s="5"/>
      <c r="G389" s="28"/>
    </row>
    <row r="390" spans="3:7" ht="8.25" customHeight="1">
      <c r="C390" s="27"/>
      <c r="D390" s="5"/>
      <c r="E390" s="5"/>
      <c r="F390" s="5"/>
      <c r="G390" s="28"/>
    </row>
    <row r="391" spans="3:7" ht="8.25" customHeight="1">
      <c r="C391" s="27"/>
      <c r="D391" s="5"/>
      <c r="E391" s="5"/>
      <c r="F391" s="5"/>
      <c r="G391" s="28"/>
    </row>
    <row r="392" spans="3:7" ht="8.25" customHeight="1">
      <c r="C392" s="27"/>
      <c r="D392" s="5"/>
      <c r="E392" s="5"/>
      <c r="F392" s="5"/>
      <c r="G392" s="28"/>
    </row>
    <row r="393" spans="3:7" ht="8.25" customHeight="1">
      <c r="C393" s="27"/>
      <c r="D393" s="5"/>
      <c r="E393" s="5"/>
      <c r="F393" s="5"/>
      <c r="G393" s="28"/>
    </row>
    <row r="394" spans="3:7" ht="8.25" customHeight="1">
      <c r="C394" s="27"/>
      <c r="D394" s="5"/>
      <c r="E394" s="5"/>
      <c r="F394" s="5"/>
      <c r="G394" s="28"/>
    </row>
    <row r="395" spans="3:7" ht="8.25" customHeight="1">
      <c r="C395" s="27"/>
      <c r="D395" s="5"/>
      <c r="E395" s="5"/>
      <c r="F395" s="5"/>
      <c r="G395" s="28"/>
    </row>
    <row r="396" spans="3:7" ht="8.25" customHeight="1">
      <c r="C396" s="27"/>
      <c r="D396" s="5"/>
      <c r="E396" s="5"/>
      <c r="F396" s="5"/>
      <c r="G396" s="28"/>
    </row>
    <row r="397" spans="3:7" ht="8.25" customHeight="1">
      <c r="C397" s="27"/>
      <c r="D397" s="5"/>
      <c r="E397" s="5"/>
      <c r="F397" s="5"/>
      <c r="G397" s="28"/>
    </row>
    <row r="398" spans="3:7" ht="8.25" customHeight="1">
      <c r="C398" s="27"/>
      <c r="D398" s="5"/>
      <c r="E398" s="5"/>
      <c r="F398" s="5"/>
      <c r="G398" s="28"/>
    </row>
    <row r="399" spans="3:7" ht="8.25" customHeight="1">
      <c r="C399" s="27"/>
      <c r="D399" s="5"/>
      <c r="E399" s="5"/>
      <c r="F399" s="5"/>
      <c r="G399" s="28"/>
    </row>
    <row r="400" spans="3:7" ht="8.25" customHeight="1">
      <c r="C400" s="27"/>
      <c r="D400" s="5"/>
      <c r="E400" s="5"/>
      <c r="F400" s="5"/>
      <c r="G400" s="28"/>
    </row>
    <row r="401" spans="3:8" ht="8.25" customHeight="1">
      <c r="C401" s="27"/>
      <c r="D401" s="5"/>
      <c r="E401" s="5"/>
      <c r="F401" s="5"/>
      <c r="G401" s="28"/>
    </row>
    <row r="402" spans="3:8" ht="8.25" customHeight="1">
      <c r="C402" s="27"/>
      <c r="D402" s="5"/>
      <c r="E402" s="5"/>
      <c r="F402" s="5"/>
      <c r="G402" s="28"/>
    </row>
    <row r="403" spans="3:8" ht="8.25" customHeight="1">
      <c r="C403" s="27"/>
      <c r="D403" s="5"/>
      <c r="E403" s="5"/>
      <c r="F403" s="5"/>
      <c r="G403" s="28"/>
    </row>
    <row r="404" spans="3:8" ht="8.25" customHeight="1">
      <c r="C404" s="27"/>
      <c r="D404" s="5"/>
      <c r="E404" s="5"/>
      <c r="F404" s="5"/>
      <c r="G404" s="28"/>
    </row>
    <row r="405" spans="3:8" ht="8.25" customHeight="1">
      <c r="C405" s="27"/>
      <c r="D405" s="5"/>
      <c r="E405" s="5"/>
      <c r="F405" s="5"/>
      <c r="G405" s="28"/>
    </row>
    <row r="406" spans="3:8" ht="8.25" customHeight="1">
      <c r="C406" s="27"/>
      <c r="D406" s="5"/>
      <c r="E406" s="5"/>
      <c r="F406" s="5"/>
      <c r="G406" s="28"/>
    </row>
    <row r="407" spans="3:8" ht="8.25" customHeight="1">
      <c r="C407" s="27"/>
      <c r="D407" s="5"/>
      <c r="E407" s="5"/>
      <c r="F407" s="5"/>
      <c r="G407" s="28"/>
    </row>
    <row r="408" spans="3:8" ht="8.25" customHeight="1">
      <c r="C408" s="29"/>
      <c r="D408" s="30"/>
      <c r="E408" s="30"/>
      <c r="F408" s="30"/>
      <c r="G408" s="31"/>
    </row>
    <row r="409" spans="3:8" ht="8.25" customHeight="1">
      <c r="C409"/>
      <c r="D409"/>
      <c r="E409"/>
      <c r="F409"/>
      <c r="G409"/>
    </row>
    <row r="410" spans="3:8" ht="8.25" customHeight="1">
      <c r="C410" s="665" t="s">
        <v>111</v>
      </c>
      <c r="D410" s="665"/>
      <c r="E410" s="665"/>
      <c r="F410" s="665"/>
      <c r="G410" s="665"/>
    </row>
    <row r="415" spans="3:8" ht="8.25" customHeight="1">
      <c r="C415" s="67"/>
      <c r="D415" s="67"/>
      <c r="E415" s="67"/>
      <c r="F415" s="67"/>
      <c r="G415" s="67"/>
      <c r="H415" s="67"/>
    </row>
    <row r="416" spans="3:8" ht="8.25" customHeight="1">
      <c r="C416" s="661" t="s">
        <v>310</v>
      </c>
      <c r="D416" s="661"/>
      <c r="E416" s="661"/>
      <c r="F416" s="661"/>
      <c r="G416" s="661"/>
      <c r="H416" s="661"/>
    </row>
    <row r="417" spans="3:8" ht="8.25" customHeight="1">
      <c r="C417" s="658" t="s">
        <v>680</v>
      </c>
      <c r="D417" s="658"/>
      <c r="E417" s="658"/>
      <c r="F417" s="658"/>
      <c r="G417" s="586"/>
      <c r="H417" s="586"/>
    </row>
    <row r="418" spans="3:8" ht="8.25" customHeight="1">
      <c r="C418" s="661" t="s">
        <v>329</v>
      </c>
      <c r="D418" s="661"/>
      <c r="E418" s="661"/>
      <c r="F418" s="661"/>
      <c r="G418" s="661"/>
      <c r="H418" s="661"/>
    </row>
    <row r="419" spans="3:8" ht="8.25" customHeight="1">
      <c r="C419" s="661" t="s">
        <v>660</v>
      </c>
      <c r="D419" s="661"/>
      <c r="E419" s="661"/>
      <c r="F419" s="661"/>
      <c r="G419" s="661"/>
      <c r="H419" s="661"/>
    </row>
    <row r="420" spans="3:8" ht="8.25" customHeight="1">
      <c r="C420" s="661" t="s">
        <v>336</v>
      </c>
      <c r="D420" s="661"/>
      <c r="E420" s="661"/>
      <c r="F420" s="661"/>
      <c r="G420" s="661"/>
      <c r="H420" s="661"/>
    </row>
    <row r="421" spans="3:8" ht="8.25" customHeight="1">
      <c r="C421" s="67"/>
      <c r="D421" s="67"/>
      <c r="E421" s="67"/>
      <c r="F421" s="60"/>
      <c r="G421" s="63"/>
      <c r="H421" s="67"/>
    </row>
    <row r="422" spans="3:8" ht="8.25" customHeight="1">
      <c r="C422" s="159" t="s">
        <v>59</v>
      </c>
      <c r="D422" s="159" t="s">
        <v>690</v>
      </c>
      <c r="E422" s="159" t="s">
        <v>691</v>
      </c>
      <c r="F422" s="159" t="s">
        <v>692</v>
      </c>
      <c r="G422" s="159" t="s">
        <v>693</v>
      </c>
      <c r="H422" s="160" t="s">
        <v>694</v>
      </c>
    </row>
    <row r="423" spans="3:8" ht="8.25" customHeight="1">
      <c r="C423" s="161"/>
      <c r="D423" s="365"/>
      <c r="E423" s="365"/>
      <c r="F423" s="365"/>
      <c r="G423" s="365"/>
      <c r="H423" s="365"/>
    </row>
    <row r="424" spans="3:8" ht="8.25" customHeight="1">
      <c r="C424" s="162" t="s">
        <v>0</v>
      </c>
      <c r="D424" s="508">
        <f>+D426+D435</f>
        <v>345314066.66999996</v>
      </c>
      <c r="E424" s="508">
        <f>+E426+E435</f>
        <v>1400895646.6399999</v>
      </c>
      <c r="F424" s="508">
        <f>+F426+F435</f>
        <v>1351691103</v>
      </c>
      <c r="G424" s="508">
        <f>+G426+G435</f>
        <v>394518610.30999982</v>
      </c>
      <c r="H424" s="508">
        <f>+H426+H435</f>
        <v>49204543.639999844</v>
      </c>
    </row>
    <row r="425" spans="3:8" ht="8.25" customHeight="1">
      <c r="C425" s="66"/>
      <c r="D425" s="164"/>
      <c r="E425" s="164"/>
      <c r="F425" s="164"/>
      <c r="G425" s="164"/>
      <c r="H425" s="164"/>
    </row>
    <row r="426" spans="3:8" ht="8.25" customHeight="1">
      <c r="C426" s="56" t="s">
        <v>112</v>
      </c>
      <c r="D426" s="165">
        <f>SUM(D427:D431)</f>
        <v>115388512.5</v>
      </c>
      <c r="E426" s="165">
        <f>SUM(E427:E431)</f>
        <v>1396388318.29</v>
      </c>
      <c r="F426" s="165">
        <f>SUM(F427:F431)</f>
        <v>1351691103</v>
      </c>
      <c r="G426" s="165">
        <f>SUM(G427:G431)</f>
        <v>160085727.78999984</v>
      </c>
      <c r="H426" s="165">
        <f>SUM(H427:H431)</f>
        <v>44697215.289999835</v>
      </c>
    </row>
    <row r="427" spans="3:8" ht="8.25" customHeight="1">
      <c r="C427" s="64" t="s">
        <v>113</v>
      </c>
      <c r="D427" s="164">
        <v>7765827.3399999999</v>
      </c>
      <c r="E427" s="164">
        <f>38320671.07+86487999.06+190043904.55+51034066.62+258553460.19+40242782.49+51801176.69+196136689.13+61211905.02+68516687.46+49736272.72+54684246.01</f>
        <v>1146769861.01</v>
      </c>
      <c r="F427" s="164">
        <f>43300515.91+80156157.13+175956385.14+55061973.22+196847026.57+54119360.37+59903181.83+147500215.95+64331622.06+84549848.95+55991150.82+73556334.43</f>
        <v>1091273772.3800001</v>
      </c>
      <c r="G427" s="164">
        <f>+D427+E427-F427</f>
        <v>63261915.96999979</v>
      </c>
      <c r="H427" s="164">
        <f>+G427-D427</f>
        <v>55496088.629999787</v>
      </c>
    </row>
    <row r="428" spans="3:8" ht="8.25" customHeight="1">
      <c r="C428" s="61" t="s">
        <v>114</v>
      </c>
      <c r="D428" s="62">
        <v>17064244.640000001</v>
      </c>
      <c r="E428" s="62">
        <f>726503.22+2541203+72356045.83+178232.12+93678.54+188522.07+58201154.8+225593.55+274228.9+241895.21+19415.8+233461.6</f>
        <v>135279934.64000002</v>
      </c>
      <c r="F428" s="62">
        <f>550302.77+16219331+3559288.76+72274375.07+153600.07+67756.8+58217668.57+136446.77+326868+304576.8+273645.17</f>
        <v>152083859.78</v>
      </c>
      <c r="G428" s="62">
        <f>+D428+E428-F428</f>
        <v>260319.5000000298</v>
      </c>
      <c r="H428" s="62">
        <f>+G428-D428</f>
        <v>-16803925.139999971</v>
      </c>
    </row>
    <row r="429" spans="3:8" ht="8.25" customHeight="1">
      <c r="C429" s="64" t="s">
        <v>115</v>
      </c>
      <c r="D429" s="164">
        <v>51473230.700000003</v>
      </c>
      <c r="E429" s="164">
        <f>12392.57+208670.53+723637</f>
        <v>944700.1</v>
      </c>
      <c r="F429" s="164">
        <f>125150.53+12392.57</f>
        <v>137543.1</v>
      </c>
      <c r="G429" s="164">
        <f t="shared" ref="G429:G433" si="0">+D429+E429-F429</f>
        <v>52280387.700000003</v>
      </c>
      <c r="H429" s="164">
        <f t="shared" ref="H429:H444" si="1">+G429-D429</f>
        <v>807157</v>
      </c>
    </row>
    <row r="430" spans="3:8" ht="8.25" customHeight="1">
      <c r="C430" s="61" t="s">
        <v>116</v>
      </c>
      <c r="D430" s="62">
        <v>0</v>
      </c>
      <c r="E430" s="62"/>
      <c r="F430" s="62">
        <v>0</v>
      </c>
      <c r="G430" s="62">
        <f t="shared" si="0"/>
        <v>0</v>
      </c>
      <c r="H430" s="62">
        <f t="shared" si="1"/>
        <v>0</v>
      </c>
    </row>
    <row r="431" spans="3:8" ht="8.25" customHeight="1">
      <c r="C431" s="64" t="s">
        <v>117</v>
      </c>
      <c r="D431" s="164">
        <v>39085209.82</v>
      </c>
      <c r="E431" s="164">
        <f>409747.53+212001.57+2512457.36+24266568.19+23608888.69+9682583.25+10290691.95+2556036.18+9494234.21+2196175.56+6120059.21+22044378.84</f>
        <v>113393822.54000001</v>
      </c>
      <c r="F431" s="164">
        <f>8600041.49+7060229.51+3049761.39+12426440.52+7556184.44+8633906.43+8902738.78+10141268.51+11101697.56+11157024.99+10222666.32+9343967.8</f>
        <v>108195927.73999999</v>
      </c>
      <c r="G431" s="164">
        <f>+D431+E431-F431</f>
        <v>44283104.62000002</v>
      </c>
      <c r="H431" s="164">
        <f>+G431-D431</f>
        <v>5197894.8000000194</v>
      </c>
    </row>
    <row r="432" spans="3:8" ht="8.25" customHeight="1">
      <c r="C432" s="61" t="s">
        <v>118</v>
      </c>
      <c r="D432" s="62">
        <v>0</v>
      </c>
      <c r="E432" s="62">
        <v>0</v>
      </c>
      <c r="F432" s="62">
        <v>0</v>
      </c>
      <c r="G432" s="62">
        <f t="shared" si="0"/>
        <v>0</v>
      </c>
      <c r="H432" s="62">
        <f t="shared" si="1"/>
        <v>0</v>
      </c>
    </row>
    <row r="433" spans="3:8" ht="8.25" customHeight="1">
      <c r="C433" s="64" t="s">
        <v>119</v>
      </c>
      <c r="D433" s="164">
        <v>0</v>
      </c>
      <c r="E433" s="164">
        <v>0</v>
      </c>
      <c r="F433" s="164">
        <v>0</v>
      </c>
      <c r="G433" s="164">
        <f t="shared" si="0"/>
        <v>0</v>
      </c>
      <c r="H433" s="164">
        <f t="shared" si="1"/>
        <v>0</v>
      </c>
    </row>
    <row r="434" spans="3:8" ht="8.25" customHeight="1">
      <c r="C434" s="64"/>
      <c r="D434" s="164"/>
      <c r="E434" s="164"/>
      <c r="F434" s="164"/>
      <c r="G434" s="164"/>
      <c r="H434" s="164"/>
    </row>
    <row r="435" spans="3:8" ht="8.25" customHeight="1">
      <c r="C435" s="56" t="s">
        <v>120</v>
      </c>
      <c r="D435" s="165">
        <f>SUM(D436:D442)</f>
        <v>229925554.16999999</v>
      </c>
      <c r="E435" s="165">
        <f>SUM(E436:E442)</f>
        <v>4507328.3499999996</v>
      </c>
      <c r="F435" s="165">
        <f>SUM(F436:F442)</f>
        <v>0</v>
      </c>
      <c r="G435" s="165">
        <f>SUM(G436:G442)</f>
        <v>234432882.52000001</v>
      </c>
      <c r="H435" s="165">
        <f>SUM(H436:H442)</f>
        <v>4507328.3500000089</v>
      </c>
    </row>
    <row r="436" spans="3:8" ht="8.25" customHeight="1">
      <c r="C436" s="64" t="s">
        <v>121</v>
      </c>
      <c r="D436" s="164">
        <v>0</v>
      </c>
      <c r="E436" s="164">
        <v>0</v>
      </c>
      <c r="F436" s="164">
        <v>0</v>
      </c>
      <c r="G436" s="164">
        <f>+D436+E436+F436</f>
        <v>0</v>
      </c>
      <c r="H436" s="164">
        <f t="shared" si="1"/>
        <v>0</v>
      </c>
    </row>
    <row r="437" spans="3:8" ht="8.25" customHeight="1">
      <c r="C437" s="61" t="s">
        <v>122</v>
      </c>
      <c r="D437" s="62">
        <v>41108.01</v>
      </c>
      <c r="E437" s="62">
        <v>0</v>
      </c>
      <c r="F437" s="62">
        <v>0</v>
      </c>
      <c r="G437" s="62">
        <f t="shared" ref="G437:G444" si="2">+D437+E437-F437</f>
        <v>41108.01</v>
      </c>
      <c r="H437" s="62">
        <f t="shared" si="1"/>
        <v>0</v>
      </c>
    </row>
    <row r="438" spans="3:8" ht="8.25" customHeight="1">
      <c r="C438" s="64" t="s">
        <v>75</v>
      </c>
      <c r="D438" s="164">
        <v>221953772.97</v>
      </c>
      <c r="E438" s="164">
        <v>0</v>
      </c>
      <c r="F438" s="164">
        <v>0</v>
      </c>
      <c r="G438" s="164">
        <f>+D438+E438-F438</f>
        <v>221953772.97</v>
      </c>
      <c r="H438" s="164">
        <f>+G438-D438</f>
        <v>0</v>
      </c>
    </row>
    <row r="439" spans="3:8" ht="8.25" customHeight="1">
      <c r="C439" s="61" t="s">
        <v>77</v>
      </c>
      <c r="D439" s="62">
        <v>79101114.819999993</v>
      </c>
      <c r="E439" s="62">
        <f>51967.92+7511+9655.24+928+3721574.68+2331600+401652.32+690458.29</f>
        <v>7215347.4500000002</v>
      </c>
      <c r="F439" s="62">
        <v>0</v>
      </c>
      <c r="G439" s="62">
        <f>+D439+E439-F439</f>
        <v>86316462.269999996</v>
      </c>
      <c r="H439" s="62">
        <f>+G439-D439</f>
        <v>7215347.450000003</v>
      </c>
    </row>
    <row r="440" spans="3:8" ht="8.25" customHeight="1">
      <c r="C440" s="64" t="s">
        <v>123</v>
      </c>
      <c r="D440" s="164">
        <v>632497.05000000005</v>
      </c>
      <c r="E440" s="164">
        <v>0</v>
      </c>
      <c r="F440" s="164">
        <v>0</v>
      </c>
      <c r="G440" s="164">
        <f>+D440+E440-F440</f>
        <v>632497.05000000005</v>
      </c>
      <c r="H440" s="164">
        <f>+G440-D440</f>
        <v>0</v>
      </c>
    </row>
    <row r="441" spans="3:8" ht="8.25" customHeight="1">
      <c r="C441" s="61" t="s">
        <v>124</v>
      </c>
      <c r="D441" s="62">
        <v>-72445486.510000005</v>
      </c>
      <c r="E441" s="62">
        <v>-2708019.1</v>
      </c>
      <c r="F441" s="62">
        <v>0</v>
      </c>
      <c r="G441" s="62">
        <f>+D441+E441-F441</f>
        <v>-75153505.609999999</v>
      </c>
      <c r="H441" s="62">
        <f>+G441-D441</f>
        <v>-2708019.099999994</v>
      </c>
    </row>
    <row r="442" spans="3:8" ht="8.25" customHeight="1">
      <c r="C442" s="64" t="s">
        <v>125</v>
      </c>
      <c r="D442" s="164">
        <v>642547.82999999996</v>
      </c>
      <c r="E442" s="164">
        <v>0</v>
      </c>
      <c r="F442" s="164">
        <v>0</v>
      </c>
      <c r="G442" s="164">
        <f t="shared" si="2"/>
        <v>642547.82999999996</v>
      </c>
      <c r="H442" s="164">
        <f t="shared" si="1"/>
        <v>0</v>
      </c>
    </row>
    <row r="443" spans="3:8" ht="8.25" customHeight="1">
      <c r="C443" s="61" t="s">
        <v>126</v>
      </c>
      <c r="D443" s="62">
        <v>0</v>
      </c>
      <c r="E443" s="62">
        <v>0</v>
      </c>
      <c r="F443" s="62">
        <v>0</v>
      </c>
      <c r="G443" s="62">
        <f t="shared" si="2"/>
        <v>0</v>
      </c>
      <c r="H443" s="62">
        <f t="shared" si="1"/>
        <v>0</v>
      </c>
    </row>
    <row r="444" spans="3:8" ht="8.25" customHeight="1">
      <c r="C444" s="167" t="s">
        <v>127</v>
      </c>
      <c r="D444" s="168">
        <v>0</v>
      </c>
      <c r="E444" s="168">
        <v>0</v>
      </c>
      <c r="F444" s="168">
        <v>0</v>
      </c>
      <c r="G444" s="168">
        <f t="shared" si="2"/>
        <v>0</v>
      </c>
      <c r="H444" s="168">
        <f t="shared" si="1"/>
        <v>0</v>
      </c>
    </row>
    <row r="445" spans="3:8" ht="8.25" customHeight="1">
      <c r="C445" s="297" t="s">
        <v>128</v>
      </c>
      <c r="D445" s="169"/>
      <c r="E445" s="169"/>
      <c r="F445" s="169"/>
      <c r="G445" s="67"/>
      <c r="H445" s="170"/>
    </row>
    <row r="451" spans="2:12" ht="8.25" customHeight="1">
      <c r="F451" s="76"/>
    </row>
    <row r="452" spans="2:12" ht="8.25" customHeight="1">
      <c r="F452" s="76"/>
    </row>
    <row r="453" spans="2:12" ht="8.25" customHeight="1">
      <c r="C453" s="657" t="s">
        <v>310</v>
      </c>
      <c r="D453" s="657"/>
      <c r="E453" s="657"/>
      <c r="F453" s="657"/>
      <c r="G453" s="657"/>
      <c r="H453" s="657"/>
      <c r="I453" s="619"/>
      <c r="J453" s="619"/>
      <c r="K453" s="619"/>
      <c r="L453" s="619"/>
    </row>
    <row r="454" spans="2:12" ht="8.25" customHeight="1">
      <c r="C454" s="658" t="s">
        <v>662</v>
      </c>
      <c r="D454" s="658"/>
      <c r="E454" s="658"/>
      <c r="F454" s="658"/>
      <c r="G454" s="658"/>
      <c r="H454" s="658"/>
      <c r="I454" s="581"/>
      <c r="J454" s="581"/>
      <c r="K454" s="581"/>
      <c r="L454" s="581"/>
    </row>
    <row r="455" spans="2:12" ht="8.25" customHeight="1">
      <c r="C455" s="659" t="s">
        <v>326</v>
      </c>
      <c r="D455" s="659"/>
      <c r="E455" s="659"/>
      <c r="F455" s="659"/>
      <c r="G455" s="659"/>
      <c r="H455" s="659"/>
      <c r="I455" s="627"/>
      <c r="J455" s="627"/>
      <c r="K455" s="627"/>
      <c r="L455" s="627"/>
    </row>
    <row r="456" spans="2:12" ht="8.25" customHeight="1">
      <c r="C456" s="659" t="s">
        <v>659</v>
      </c>
      <c r="D456" s="659"/>
      <c r="E456" s="659"/>
      <c r="F456" s="659"/>
      <c r="G456" s="659"/>
      <c r="H456" s="659"/>
      <c r="I456" s="627"/>
      <c r="J456" s="627"/>
      <c r="K456" s="627"/>
      <c r="L456" s="627"/>
    </row>
    <row r="457" spans="2:12" ht="8.25" customHeight="1">
      <c r="C457" s="659" t="s">
        <v>336</v>
      </c>
      <c r="D457" s="659"/>
      <c r="E457" s="659"/>
      <c r="F457" s="659"/>
      <c r="G457" s="659"/>
      <c r="H457" s="659"/>
      <c r="I457" s="627"/>
      <c r="J457" s="627"/>
      <c r="K457" s="627"/>
      <c r="L457" s="627"/>
    </row>
    <row r="458" spans="2:12" ht="8.25" customHeight="1">
      <c r="C458" s="171"/>
      <c r="D458" s="660"/>
      <c r="E458" s="660"/>
      <c r="F458" s="660"/>
      <c r="G458" s="660"/>
      <c r="H458" s="660"/>
      <c r="I458" s="660"/>
      <c r="J458" s="660"/>
      <c r="K458" s="660"/>
      <c r="L458" s="660"/>
    </row>
    <row r="459" spans="2:12" ht="8.25" customHeight="1">
      <c r="B459" s="172"/>
      <c r="C459" s="593" t="s">
        <v>143</v>
      </c>
      <c r="D459" s="593"/>
      <c r="E459" s="174" t="s">
        <v>142</v>
      </c>
      <c r="F459" s="174" t="s">
        <v>141</v>
      </c>
      <c r="G459" s="173" t="s">
        <v>140</v>
      </c>
      <c r="H459" s="173" t="s">
        <v>139</v>
      </c>
      <c r="I459" s="325"/>
      <c r="J459" s="328"/>
    </row>
    <row r="460" spans="2:12" ht="8.25" customHeight="1">
      <c r="B460" s="175"/>
      <c r="C460" s="626"/>
      <c r="D460" s="626"/>
      <c r="E460" s="626"/>
      <c r="F460" s="626"/>
      <c r="G460" s="626"/>
      <c r="H460" s="626"/>
      <c r="I460" s="325"/>
      <c r="J460" s="328"/>
    </row>
    <row r="461" spans="2:12" ht="8.25" customHeight="1">
      <c r="B461" s="176"/>
      <c r="C461" s="588" t="s">
        <v>138</v>
      </c>
      <c r="D461" s="588"/>
      <c r="E461" s="177"/>
      <c r="F461" s="177"/>
      <c r="G461" s="177"/>
      <c r="H461" s="177"/>
      <c r="I461" s="325"/>
      <c r="J461" s="328"/>
    </row>
    <row r="462" spans="2:12" ht="8.25" customHeight="1">
      <c r="B462" s="562"/>
      <c r="C462" s="563"/>
      <c r="D462" s="563"/>
      <c r="E462" s="564"/>
      <c r="F462" s="564"/>
      <c r="G462" s="564"/>
      <c r="H462" s="564"/>
      <c r="I462" s="325"/>
      <c r="J462" s="328"/>
    </row>
    <row r="463" spans="2:12" ht="8.25" customHeight="1">
      <c r="B463" s="178"/>
      <c r="C463" s="592" t="s">
        <v>137</v>
      </c>
      <c r="D463" s="592"/>
      <c r="E463" s="179"/>
      <c r="F463" s="179"/>
      <c r="G463" s="179"/>
      <c r="H463" s="179"/>
      <c r="I463" s="325"/>
      <c r="J463" s="328"/>
    </row>
    <row r="464" spans="2:12" ht="8.25" customHeight="1">
      <c r="B464" s="180"/>
      <c r="C464" s="588" t="s">
        <v>135</v>
      </c>
      <c r="D464" s="588"/>
      <c r="E464" s="181"/>
      <c r="F464" s="181"/>
      <c r="G464" s="182">
        <f>SUM(G465:G467)</f>
        <v>0</v>
      </c>
      <c r="H464" s="182">
        <f>SUM(H465:H467)</f>
        <v>0</v>
      </c>
      <c r="I464" s="325"/>
      <c r="J464" s="328"/>
    </row>
    <row r="465" spans="2:10" ht="8.25" customHeight="1">
      <c r="B465" s="183"/>
      <c r="C465" s="184"/>
      <c r="D465" s="590" t="s">
        <v>134</v>
      </c>
      <c r="E465" s="185"/>
      <c r="F465" s="185"/>
      <c r="G465" s="186">
        <v>0</v>
      </c>
      <c r="H465" s="186">
        <v>0</v>
      </c>
      <c r="I465" s="325"/>
      <c r="J465" s="328"/>
    </row>
    <row r="466" spans="2:10" ht="8.25" customHeight="1">
      <c r="B466" s="183"/>
      <c r="C466" s="187"/>
      <c r="D466" s="591" t="s">
        <v>130</v>
      </c>
      <c r="E466" s="189"/>
      <c r="F466" s="189"/>
      <c r="G466" s="190">
        <v>0</v>
      </c>
      <c r="H466" s="190">
        <v>0</v>
      </c>
      <c r="I466" s="325"/>
      <c r="J466" s="328"/>
    </row>
    <row r="467" spans="2:10" ht="8.25" customHeight="1">
      <c r="B467" s="183"/>
      <c r="C467" s="184"/>
      <c r="D467" s="590" t="s">
        <v>129</v>
      </c>
      <c r="E467" s="185"/>
      <c r="F467" s="185"/>
      <c r="G467" s="186">
        <v>0</v>
      </c>
      <c r="H467" s="186">
        <v>0</v>
      </c>
      <c r="I467" s="325"/>
      <c r="J467" s="328"/>
    </row>
    <row r="468" spans="2:10" ht="8.25" customHeight="1">
      <c r="B468" s="183"/>
      <c r="C468" s="184"/>
      <c r="D468" s="184"/>
      <c r="E468" s="191"/>
      <c r="F468" s="191"/>
      <c r="G468" s="192"/>
      <c r="H468" s="192"/>
      <c r="I468" s="325"/>
      <c r="J468" s="328"/>
    </row>
    <row r="469" spans="2:10" ht="8.25" customHeight="1">
      <c r="B469" s="180"/>
      <c r="C469" s="588" t="s">
        <v>133</v>
      </c>
      <c r="D469" s="588"/>
      <c r="E469" s="181"/>
      <c r="F469" s="181"/>
      <c r="G469" s="182">
        <f>SUM(G470:G473)</f>
        <v>0</v>
      </c>
      <c r="H469" s="182">
        <f>SUM(H470:H473)</f>
        <v>0</v>
      </c>
      <c r="I469" s="325"/>
      <c r="J469" s="328"/>
    </row>
    <row r="470" spans="2:10" ht="8.25" customHeight="1">
      <c r="B470" s="183"/>
      <c r="C470" s="184"/>
      <c r="D470" s="590" t="s">
        <v>132</v>
      </c>
      <c r="E470" s="185"/>
      <c r="F470" s="185"/>
      <c r="G470" s="186">
        <v>0</v>
      </c>
      <c r="H470" s="186">
        <v>0</v>
      </c>
      <c r="I470" s="325"/>
      <c r="J470" s="328"/>
    </row>
    <row r="471" spans="2:10" ht="8.25" customHeight="1">
      <c r="B471" s="183"/>
      <c r="C471" s="187"/>
      <c r="D471" s="591" t="s">
        <v>131</v>
      </c>
      <c r="E471" s="189"/>
      <c r="F471" s="189"/>
      <c r="G471" s="190">
        <v>0</v>
      </c>
      <c r="H471" s="190">
        <v>0</v>
      </c>
      <c r="I471" s="325"/>
      <c r="J471" s="328"/>
    </row>
    <row r="472" spans="2:10" ht="8.25" customHeight="1">
      <c r="B472" s="183"/>
      <c r="C472" s="184"/>
      <c r="D472" s="590" t="s">
        <v>130</v>
      </c>
      <c r="E472" s="185"/>
      <c r="F472" s="185"/>
      <c r="G472" s="186">
        <v>0</v>
      </c>
      <c r="H472" s="186">
        <v>0</v>
      </c>
      <c r="I472" s="325"/>
      <c r="J472" s="328"/>
    </row>
    <row r="473" spans="2:10" ht="8.25" customHeight="1">
      <c r="B473" s="183"/>
      <c r="C473" s="193"/>
      <c r="D473" s="591" t="s">
        <v>129</v>
      </c>
      <c r="E473" s="189"/>
      <c r="F473" s="189"/>
      <c r="G473" s="194">
        <v>0</v>
      </c>
      <c r="H473" s="194">
        <v>0</v>
      </c>
      <c r="I473" s="325"/>
      <c r="J473" s="328"/>
    </row>
    <row r="474" spans="2:10" ht="8.25" customHeight="1">
      <c r="B474" s="183"/>
      <c r="C474" s="184"/>
      <c r="D474" s="184"/>
      <c r="E474" s="592"/>
      <c r="F474" s="592"/>
      <c r="G474" s="195"/>
      <c r="H474" s="195"/>
      <c r="I474" s="325"/>
      <c r="J474" s="328"/>
    </row>
    <row r="475" spans="2:10" ht="8.25" customHeight="1">
      <c r="B475" s="196"/>
      <c r="C475" s="587" t="s">
        <v>671</v>
      </c>
      <c r="D475" s="587"/>
      <c r="E475" s="197"/>
      <c r="F475" s="197"/>
      <c r="G475" s="198">
        <f>G464+G469</f>
        <v>0</v>
      </c>
      <c r="H475" s="198">
        <f>H464+H469</f>
        <v>0</v>
      </c>
      <c r="I475" s="325"/>
      <c r="J475" s="328"/>
    </row>
    <row r="476" spans="2:10" ht="8.25" customHeight="1">
      <c r="B476" s="178"/>
      <c r="C476" s="184"/>
      <c r="D476" s="184"/>
      <c r="E476" s="592"/>
      <c r="F476" s="592"/>
      <c r="G476" s="195"/>
      <c r="H476" s="195"/>
      <c r="I476" s="325"/>
      <c r="J476" s="328"/>
    </row>
    <row r="477" spans="2:10" ht="8.25" customHeight="1">
      <c r="B477" s="178"/>
      <c r="C477" s="592" t="s">
        <v>136</v>
      </c>
      <c r="D477" s="592"/>
      <c r="E477" s="592"/>
      <c r="F477" s="592"/>
      <c r="G477" s="195"/>
      <c r="H477" s="195"/>
      <c r="I477" s="325"/>
      <c r="J477" s="328"/>
    </row>
    <row r="478" spans="2:10" ht="8.25" customHeight="1">
      <c r="B478" s="180"/>
      <c r="C478" s="588" t="s">
        <v>135</v>
      </c>
      <c r="D478" s="588"/>
      <c r="E478" s="181"/>
      <c r="F478" s="181"/>
      <c r="G478" s="182">
        <f>SUM(G479:G481)</f>
        <v>0</v>
      </c>
      <c r="H478" s="182">
        <f>SUM(H479:H481)</f>
        <v>0</v>
      </c>
      <c r="I478" s="325"/>
      <c r="J478" s="328"/>
    </row>
    <row r="479" spans="2:10" ht="8.25" customHeight="1">
      <c r="B479" s="183"/>
      <c r="C479" s="184"/>
      <c r="D479" s="590" t="s">
        <v>134</v>
      </c>
      <c r="E479" s="185"/>
      <c r="F479" s="185"/>
      <c r="G479" s="186">
        <v>0</v>
      </c>
      <c r="H479" s="186">
        <v>0</v>
      </c>
      <c r="I479" s="325"/>
      <c r="J479" s="328"/>
    </row>
    <row r="480" spans="2:10" ht="8.25" customHeight="1">
      <c r="B480" s="183"/>
      <c r="C480" s="193"/>
      <c r="D480" s="591" t="s">
        <v>130</v>
      </c>
      <c r="E480" s="199"/>
      <c r="F480" s="199"/>
      <c r="G480" s="190">
        <v>0</v>
      </c>
      <c r="H480" s="190">
        <v>0</v>
      </c>
      <c r="I480" s="325"/>
      <c r="J480" s="328"/>
    </row>
    <row r="481" spans="2:11" ht="8.25" customHeight="1">
      <c r="B481" s="183"/>
      <c r="C481" s="200"/>
      <c r="D481" s="590" t="s">
        <v>129</v>
      </c>
      <c r="E481" s="201"/>
      <c r="F481" s="201"/>
      <c r="G481" s="186">
        <v>0</v>
      </c>
      <c r="H481" s="186">
        <v>0</v>
      </c>
      <c r="I481" s="325"/>
      <c r="J481" s="328"/>
    </row>
    <row r="482" spans="2:11" ht="8.25" customHeight="1">
      <c r="B482" s="183"/>
      <c r="C482" s="184"/>
      <c r="D482" s="184"/>
      <c r="E482" s="592"/>
      <c r="F482" s="592"/>
      <c r="G482" s="195"/>
      <c r="H482" s="195"/>
      <c r="I482" s="325"/>
      <c r="J482" s="328"/>
    </row>
    <row r="483" spans="2:11" ht="8.25" customHeight="1">
      <c r="B483" s="180"/>
      <c r="C483" s="588" t="s">
        <v>133</v>
      </c>
      <c r="D483" s="588"/>
      <c r="E483" s="181"/>
      <c r="F483" s="181"/>
      <c r="G483" s="182">
        <f>SUM(G484:G487)</f>
        <v>0</v>
      </c>
      <c r="H483" s="182">
        <f>SUM(H484:H487)</f>
        <v>0</v>
      </c>
      <c r="I483" s="325"/>
      <c r="J483" s="328"/>
    </row>
    <row r="484" spans="2:11" ht="8.25" customHeight="1">
      <c r="B484" s="183"/>
      <c r="C484" s="184"/>
      <c r="D484" s="590" t="s">
        <v>132</v>
      </c>
      <c r="E484" s="185"/>
      <c r="F484" s="185"/>
      <c r="G484" s="186">
        <v>0</v>
      </c>
      <c r="H484" s="186">
        <v>0</v>
      </c>
      <c r="I484" s="325"/>
      <c r="J484" s="328"/>
    </row>
    <row r="485" spans="2:11" ht="8.25" customHeight="1">
      <c r="B485" s="183"/>
      <c r="C485" s="187"/>
      <c r="D485" s="591" t="s">
        <v>131</v>
      </c>
      <c r="E485" s="189"/>
      <c r="F485" s="189"/>
      <c r="G485" s="190">
        <v>0</v>
      </c>
      <c r="H485" s="190">
        <v>0</v>
      </c>
      <c r="I485" s="325"/>
      <c r="J485" s="328"/>
    </row>
    <row r="486" spans="2:11" ht="8.25" customHeight="1">
      <c r="B486" s="183"/>
      <c r="C486" s="184"/>
      <c r="D486" s="590" t="s">
        <v>130</v>
      </c>
      <c r="E486" s="185"/>
      <c r="F486" s="185"/>
      <c r="G486" s="186">
        <v>0</v>
      </c>
      <c r="H486" s="186">
        <v>0</v>
      </c>
      <c r="I486" s="325"/>
      <c r="J486" s="328"/>
    </row>
    <row r="487" spans="2:11" ht="8.25" customHeight="1">
      <c r="B487" s="183"/>
      <c r="C487" s="188"/>
      <c r="D487" s="591" t="s">
        <v>129</v>
      </c>
      <c r="E487" s="189"/>
      <c r="F487" s="189"/>
      <c r="G487" s="190">
        <v>0</v>
      </c>
      <c r="H487" s="190">
        <v>0</v>
      </c>
      <c r="I487" s="325"/>
      <c r="J487" s="328"/>
    </row>
    <row r="488" spans="2:11" ht="8.25" customHeight="1">
      <c r="B488" s="183"/>
      <c r="C488" s="179"/>
      <c r="D488" s="179"/>
      <c r="E488" s="592"/>
      <c r="F488" s="592"/>
      <c r="G488" s="195"/>
      <c r="H488" s="195"/>
      <c r="I488" s="325"/>
      <c r="J488" s="328"/>
    </row>
    <row r="489" spans="2:11" ht="8.25" customHeight="1">
      <c r="B489" s="196"/>
      <c r="C489" s="587" t="s">
        <v>672</v>
      </c>
      <c r="D489" s="587"/>
      <c r="E489" s="202"/>
      <c r="F489" s="202"/>
      <c r="G489" s="198">
        <f>G478+G483</f>
        <v>0</v>
      </c>
      <c r="H489" s="198">
        <f>H478+H483</f>
        <v>0</v>
      </c>
      <c r="I489" s="325"/>
      <c r="J489" s="328"/>
    </row>
    <row r="490" spans="2:11" ht="8.25" customHeight="1">
      <c r="B490" s="183"/>
      <c r="C490" s="184"/>
      <c r="D490" s="184"/>
      <c r="E490" s="592"/>
      <c r="F490" s="592"/>
      <c r="G490" s="195"/>
      <c r="H490" s="195"/>
      <c r="I490" s="325"/>
      <c r="J490" s="328"/>
    </row>
    <row r="491" spans="2:11" ht="8.25" customHeight="1">
      <c r="B491" s="203"/>
      <c r="C491" s="588" t="s">
        <v>673</v>
      </c>
      <c r="D491" s="588"/>
      <c r="E491" s="204"/>
      <c r="F491" s="204"/>
      <c r="G491" s="205">
        <v>224922942.97999999</v>
      </c>
      <c r="H491" s="205">
        <v>205782799.34999999</v>
      </c>
      <c r="I491" s="325"/>
      <c r="J491" s="328"/>
    </row>
    <row r="492" spans="2:11" ht="8.25" customHeight="1">
      <c r="B492" s="183"/>
      <c r="C492" s="184"/>
      <c r="D492" s="184"/>
      <c r="E492" s="592"/>
      <c r="F492" s="592"/>
      <c r="G492" s="195"/>
      <c r="H492" s="195"/>
      <c r="I492" s="325"/>
      <c r="J492" s="328"/>
    </row>
    <row r="493" spans="2:11" ht="8.25" customHeight="1">
      <c r="B493" s="206"/>
      <c r="C493" s="589" t="s">
        <v>674</v>
      </c>
      <c r="D493" s="589"/>
      <c r="E493" s="207"/>
      <c r="F493" s="207"/>
      <c r="G493" s="208">
        <f>+G491</f>
        <v>224922942.97999999</v>
      </c>
      <c r="H493" s="208">
        <f>+H491</f>
        <v>205782799.34999999</v>
      </c>
      <c r="I493" s="325"/>
      <c r="J493" s="328"/>
    </row>
    <row r="494" spans="2:11" ht="8.25" customHeight="1">
      <c r="C494" s="590" t="s">
        <v>111</v>
      </c>
      <c r="D494" s="590"/>
      <c r="E494" s="590"/>
      <c r="F494" s="590"/>
      <c r="G494" s="590"/>
      <c r="H494" s="590"/>
      <c r="I494" s="590"/>
      <c r="J494" s="590"/>
      <c r="K494" s="590"/>
    </row>
  </sheetData>
  <mergeCells count="106">
    <mergeCell ref="C46:E46"/>
    <mergeCell ref="C47:E47"/>
    <mergeCell ref="C45:E45"/>
    <mergeCell ref="C36:E36"/>
    <mergeCell ref="C43:E43"/>
    <mergeCell ref="C18:E18"/>
    <mergeCell ref="C19:E19"/>
    <mergeCell ref="C23:E23"/>
    <mergeCell ref="C21:E21"/>
    <mergeCell ref="C25:E25"/>
    <mergeCell ref="C22:E22"/>
    <mergeCell ref="C26:E26"/>
    <mergeCell ref="C27:E27"/>
    <mergeCell ref="C29:E29"/>
    <mergeCell ref="C30:E30"/>
    <mergeCell ref="C33:E33"/>
    <mergeCell ref="C41:E41"/>
    <mergeCell ref="C39:E39"/>
    <mergeCell ref="C37:E37"/>
    <mergeCell ref="C81:E81"/>
    <mergeCell ref="C72:E72"/>
    <mergeCell ref="C73:E73"/>
    <mergeCell ref="C74:E74"/>
    <mergeCell ref="C76:E76"/>
    <mergeCell ref="C77:E77"/>
    <mergeCell ref="C79:E79"/>
    <mergeCell ref="C48:E48"/>
    <mergeCell ref="C49:E49"/>
    <mergeCell ref="C71:E71"/>
    <mergeCell ref="C56:E56"/>
    <mergeCell ref="C58:E58"/>
    <mergeCell ref="C51:E51"/>
    <mergeCell ref="C52:E52"/>
    <mergeCell ref="C54:E54"/>
    <mergeCell ref="C62:E62"/>
    <mergeCell ref="C63:E63"/>
    <mergeCell ref="C65:E65"/>
    <mergeCell ref="C66:E66"/>
    <mergeCell ref="C59:E59"/>
    <mergeCell ref="C64:E64"/>
    <mergeCell ref="C57:E57"/>
    <mergeCell ref="C61:E61"/>
    <mergeCell ref="C97:I97"/>
    <mergeCell ref="C98:I98"/>
    <mergeCell ref="C99:I99"/>
    <mergeCell ref="C100:I100"/>
    <mergeCell ref="C101:I101"/>
    <mergeCell ref="B7:H7"/>
    <mergeCell ref="B9:H9"/>
    <mergeCell ref="B10:H10"/>
    <mergeCell ref="B11:H11"/>
    <mergeCell ref="C68:E68"/>
    <mergeCell ref="C32:E32"/>
    <mergeCell ref="C34:E34"/>
    <mergeCell ref="C31:E31"/>
    <mergeCell ref="C50:E50"/>
    <mergeCell ref="C42:E42"/>
    <mergeCell ref="C13:E13"/>
    <mergeCell ref="C16:E16"/>
    <mergeCell ref="C40:E40"/>
    <mergeCell ref="C17:E17"/>
    <mergeCell ref="C20:E20"/>
    <mergeCell ref="C15:E15"/>
    <mergeCell ref="C69:E69"/>
    <mergeCell ref="C70:E70"/>
    <mergeCell ref="C53:E53"/>
    <mergeCell ref="C162:H162"/>
    <mergeCell ref="C163:H163"/>
    <mergeCell ref="C164:H164"/>
    <mergeCell ref="C211:G211"/>
    <mergeCell ref="C212:G212"/>
    <mergeCell ref="C103:C104"/>
    <mergeCell ref="D103:E103"/>
    <mergeCell ref="H103:I103"/>
    <mergeCell ref="C160:H160"/>
    <mergeCell ref="C161:H161"/>
    <mergeCell ref="C362:K362"/>
    <mergeCell ref="C290:F290"/>
    <mergeCell ref="C292:G292"/>
    <mergeCell ref="C286:H286"/>
    <mergeCell ref="C287:H287"/>
    <mergeCell ref="C288:H288"/>
    <mergeCell ref="C213:G213"/>
    <mergeCell ref="C214:G214"/>
    <mergeCell ref="C215:G215"/>
    <mergeCell ref="C284:H284"/>
    <mergeCell ref="C285:H285"/>
    <mergeCell ref="C377:G377"/>
    <mergeCell ref="C379:G379"/>
    <mergeCell ref="C410:G410"/>
    <mergeCell ref="C416:H416"/>
    <mergeCell ref="C417:F417"/>
    <mergeCell ref="C370:G370"/>
    <mergeCell ref="C371:G371"/>
    <mergeCell ref="C372:G372"/>
    <mergeCell ref="C373:G373"/>
    <mergeCell ref="C375:G375"/>
    <mergeCell ref="C453:H453"/>
    <mergeCell ref="C454:H454"/>
    <mergeCell ref="C455:H455"/>
    <mergeCell ref="C456:H456"/>
    <mergeCell ref="C457:H457"/>
    <mergeCell ref="D458:L458"/>
    <mergeCell ref="C418:H418"/>
    <mergeCell ref="C419:H419"/>
    <mergeCell ref="C420:H420"/>
  </mergeCells>
  <printOptions horizontalCentered="1"/>
  <pageMargins left="0.70866141732283472" right="0.70866141732283472" top="0.39370078740157483" bottom="0.55118110236220474"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369"/>
  <sheetViews>
    <sheetView showGridLines="0" topLeftCell="A344" zoomScale="140" zoomScaleNormal="140" workbookViewId="0">
      <selection activeCell="B361" sqref="B361:C361"/>
    </sheetView>
  </sheetViews>
  <sheetFormatPr baseColWidth="10" defaultRowHeight="12.75"/>
  <cols>
    <col min="1" max="3" width="11.42578125" style="3"/>
    <col min="4" max="4" width="24.42578125" style="3" customWidth="1"/>
    <col min="5" max="5" width="10.42578125" style="3" customWidth="1"/>
    <col min="6" max="6" width="10.28515625" style="3" customWidth="1"/>
    <col min="7" max="7" width="10.85546875" style="3" customWidth="1"/>
    <col min="8" max="8" width="12.140625" style="3" customWidth="1"/>
    <col min="9" max="9" width="10.7109375" style="3" customWidth="1"/>
    <col min="10" max="10" width="11.28515625" style="3" customWidth="1"/>
    <col min="11" max="11" width="14.140625" style="3" bestFit="1" customWidth="1"/>
    <col min="12" max="12" width="13.7109375" style="3" bestFit="1" customWidth="1"/>
    <col min="13" max="16384" width="11.42578125" style="3"/>
  </cols>
  <sheetData>
    <row r="4" spans="2:10">
      <c r="B4" s="8"/>
      <c r="C4" s="8"/>
      <c r="D4" s="8"/>
      <c r="E4" s="8"/>
      <c r="F4" s="8"/>
      <c r="G4" s="8"/>
      <c r="H4" s="8"/>
      <c r="I4" s="8"/>
      <c r="J4" s="8"/>
    </row>
    <row r="5" spans="2:10" ht="9" customHeight="1">
      <c r="B5" s="793" t="s">
        <v>310</v>
      </c>
      <c r="C5" s="793"/>
      <c r="D5" s="793"/>
      <c r="E5" s="793"/>
      <c r="F5" s="793"/>
      <c r="G5" s="793"/>
      <c r="H5" s="793"/>
      <c r="I5" s="793"/>
      <c r="J5" s="793"/>
    </row>
    <row r="6" spans="2:10" ht="9" customHeight="1">
      <c r="B6" s="394"/>
      <c r="C6" s="394"/>
      <c r="D6" s="658" t="s">
        <v>679</v>
      </c>
      <c r="E6" s="658"/>
      <c r="F6" s="658"/>
      <c r="G6" s="658"/>
      <c r="H6" s="394"/>
      <c r="I6" s="394"/>
      <c r="J6" s="394"/>
    </row>
    <row r="7" spans="2:10" ht="9" customHeight="1">
      <c r="B7" s="792" t="s">
        <v>330</v>
      </c>
      <c r="C7" s="792"/>
      <c r="D7" s="792"/>
      <c r="E7" s="792"/>
      <c r="F7" s="792"/>
      <c r="G7" s="792"/>
      <c r="H7" s="792"/>
      <c r="I7" s="792"/>
      <c r="J7" s="792"/>
    </row>
    <row r="8" spans="2:10" ht="9" customHeight="1">
      <c r="B8" s="792" t="s">
        <v>659</v>
      </c>
      <c r="C8" s="792"/>
      <c r="D8" s="792"/>
      <c r="E8" s="792"/>
      <c r="F8" s="792"/>
      <c r="G8" s="792"/>
      <c r="H8" s="792"/>
      <c r="I8" s="792"/>
      <c r="J8" s="792"/>
    </row>
    <row r="9" spans="2:10" ht="9" customHeight="1">
      <c r="B9" s="793" t="s">
        <v>336</v>
      </c>
      <c r="C9" s="793"/>
      <c r="D9" s="793"/>
      <c r="E9" s="793"/>
      <c r="F9" s="793"/>
      <c r="G9" s="793"/>
      <c r="H9" s="793"/>
      <c r="I9" s="793"/>
      <c r="J9" s="793"/>
    </row>
    <row r="10" spans="2:10" ht="6.75" customHeight="1">
      <c r="B10" s="210"/>
      <c r="C10" s="210"/>
      <c r="D10" s="210"/>
      <c r="E10" s="211"/>
      <c r="F10" s="212"/>
      <c r="G10" s="212"/>
      <c r="H10" s="212"/>
      <c r="I10" s="212"/>
      <c r="J10" s="212"/>
    </row>
    <row r="11" spans="2:10">
      <c r="B11" s="784" t="s">
        <v>145</v>
      </c>
      <c r="C11" s="785"/>
      <c r="D11" s="785"/>
      <c r="E11" s="787" t="s">
        <v>144</v>
      </c>
      <c r="F11" s="788"/>
      <c r="G11" s="788"/>
      <c r="H11" s="788"/>
      <c r="I11" s="789"/>
      <c r="J11" s="753" t="s">
        <v>151</v>
      </c>
    </row>
    <row r="12" spans="2:10" ht="24.75">
      <c r="B12" s="785"/>
      <c r="C12" s="785"/>
      <c r="D12" s="785"/>
      <c r="E12" s="213" t="s">
        <v>146</v>
      </c>
      <c r="F12" s="364" t="s">
        <v>147</v>
      </c>
      <c r="G12" s="213" t="s">
        <v>148</v>
      </c>
      <c r="H12" s="213" t="s">
        <v>149</v>
      </c>
      <c r="I12" s="213" t="s">
        <v>150</v>
      </c>
      <c r="J12" s="753"/>
    </row>
    <row r="13" spans="2:10">
      <c r="B13" s="786"/>
      <c r="C13" s="786"/>
      <c r="D13" s="786"/>
      <c r="E13" s="213" t="s">
        <v>217</v>
      </c>
      <c r="F13" s="213" t="s">
        <v>218</v>
      </c>
      <c r="G13" s="213" t="s">
        <v>219</v>
      </c>
      <c r="H13" s="213" t="s">
        <v>220</v>
      </c>
      <c r="I13" s="213" t="s">
        <v>221</v>
      </c>
      <c r="J13" s="213" t="s">
        <v>222</v>
      </c>
    </row>
    <row r="14" spans="2:10">
      <c r="B14" s="791" t="s">
        <v>74</v>
      </c>
      <c r="C14" s="771"/>
      <c r="D14" s="772"/>
      <c r="E14" s="214">
        <v>0</v>
      </c>
      <c r="F14" s="214">
        <v>0</v>
      </c>
      <c r="G14" s="215">
        <f t="shared" ref="G14:G19" si="0">E14+F14</f>
        <v>0</v>
      </c>
      <c r="H14" s="214">
        <v>0</v>
      </c>
      <c r="I14" s="214">
        <v>0</v>
      </c>
      <c r="J14" s="215">
        <f t="shared" ref="J14:J19" si="1">I14-E14</f>
        <v>0</v>
      </c>
    </row>
    <row r="15" spans="2:10">
      <c r="B15" s="790" t="s">
        <v>76</v>
      </c>
      <c r="C15" s="773"/>
      <c r="D15" s="774"/>
      <c r="E15" s="216">
        <v>0</v>
      </c>
      <c r="F15" s="216">
        <v>0</v>
      </c>
      <c r="G15" s="217">
        <f t="shared" si="0"/>
        <v>0</v>
      </c>
      <c r="H15" s="216">
        <v>0</v>
      </c>
      <c r="I15" s="216">
        <v>0</v>
      </c>
      <c r="J15" s="217">
        <f t="shared" si="1"/>
        <v>0</v>
      </c>
    </row>
    <row r="16" spans="2:10">
      <c r="B16" s="791" t="s">
        <v>190</v>
      </c>
      <c r="C16" s="771"/>
      <c r="D16" s="772"/>
      <c r="E16" s="214">
        <v>0</v>
      </c>
      <c r="F16" s="214">
        <v>0</v>
      </c>
      <c r="G16" s="215">
        <f t="shared" si="0"/>
        <v>0</v>
      </c>
      <c r="H16" s="214">
        <v>0</v>
      </c>
      <c r="I16" s="214">
        <v>0</v>
      </c>
      <c r="J16" s="215">
        <f t="shared" si="1"/>
        <v>0</v>
      </c>
    </row>
    <row r="17" spans="2:12">
      <c r="B17" s="790" t="s">
        <v>80</v>
      </c>
      <c r="C17" s="773"/>
      <c r="D17" s="774"/>
      <c r="E17" s="216">
        <v>0</v>
      </c>
      <c r="F17" s="216">
        <v>0</v>
      </c>
      <c r="G17" s="217">
        <f t="shared" si="0"/>
        <v>0</v>
      </c>
      <c r="H17" s="216">
        <v>0</v>
      </c>
      <c r="I17" s="216">
        <v>0</v>
      </c>
      <c r="J17" s="217">
        <f t="shared" si="1"/>
        <v>0</v>
      </c>
    </row>
    <row r="18" spans="2:12">
      <c r="B18" s="791" t="s">
        <v>153</v>
      </c>
      <c r="C18" s="771"/>
      <c r="D18" s="772"/>
      <c r="E18" s="214">
        <v>0</v>
      </c>
      <c r="F18" s="214">
        <v>0</v>
      </c>
      <c r="G18" s="215">
        <f t="shared" si="0"/>
        <v>0</v>
      </c>
      <c r="H18" s="214">
        <v>0</v>
      </c>
      <c r="I18" s="214">
        <v>0</v>
      </c>
      <c r="J18" s="215">
        <f t="shared" si="1"/>
        <v>0</v>
      </c>
    </row>
    <row r="19" spans="2:12">
      <c r="B19" s="790" t="s">
        <v>154</v>
      </c>
      <c r="C19" s="773"/>
      <c r="D19" s="774"/>
      <c r="E19" s="216">
        <v>0</v>
      </c>
      <c r="F19" s="216">
        <v>0</v>
      </c>
      <c r="G19" s="217">
        <f t="shared" si="0"/>
        <v>0</v>
      </c>
      <c r="H19" s="216">
        <v>0</v>
      </c>
      <c r="I19" s="216">
        <v>0</v>
      </c>
      <c r="J19" s="217">
        <f t="shared" si="1"/>
        <v>0</v>
      </c>
    </row>
    <row r="20" spans="2:12" ht="16.5" customHeight="1">
      <c r="B20" s="791" t="s">
        <v>315</v>
      </c>
      <c r="C20" s="771"/>
      <c r="D20" s="772"/>
      <c r="E20" s="214">
        <v>215000000</v>
      </c>
      <c r="F20" s="214">
        <v>-44891578.447863623</v>
      </c>
      <c r="G20" s="215">
        <f>+E20+F20</f>
        <v>170108421.55213636</v>
      </c>
      <c r="H20" s="214">
        <v>170108421.55000001</v>
      </c>
      <c r="I20" s="509">
        <v>170108421.55000001</v>
      </c>
      <c r="J20" s="215">
        <f>+I20-E20</f>
        <v>-44891578.449999988</v>
      </c>
      <c r="K20" s="366"/>
      <c r="L20" s="397"/>
    </row>
    <row r="21" spans="2:12" ht="27" customHeight="1">
      <c r="B21" s="790" t="s">
        <v>316</v>
      </c>
      <c r="C21" s="773"/>
      <c r="D21" s="774"/>
      <c r="E21" s="216">
        <v>0</v>
      </c>
      <c r="F21" s="216">
        <v>0</v>
      </c>
      <c r="G21" s="217">
        <v>0</v>
      </c>
      <c r="H21" s="510">
        <v>0</v>
      </c>
      <c r="I21" s="216">
        <v>0</v>
      </c>
      <c r="J21" s="217">
        <f t="shared" ref="J21" si="2">I21-E21</f>
        <v>0</v>
      </c>
      <c r="K21" s="366"/>
    </row>
    <row r="22" spans="2:12" ht="17.25" customHeight="1">
      <c r="B22" s="791" t="s">
        <v>317</v>
      </c>
      <c r="C22" s="771"/>
      <c r="D22" s="772"/>
      <c r="E22" s="214">
        <v>122314700</v>
      </c>
      <c r="F22" s="214">
        <v>9981633.4509285707</v>
      </c>
      <c r="G22" s="215">
        <f>+E22+F22</f>
        <v>132296333.45092857</v>
      </c>
      <c r="H22" s="214">
        <v>112296333.45</v>
      </c>
      <c r="I22" s="214">
        <v>112296333.45</v>
      </c>
      <c r="J22" s="215">
        <f>+I22-E22</f>
        <v>-10018366.549999997</v>
      </c>
      <c r="K22" s="393"/>
      <c r="L22" s="367"/>
    </row>
    <row r="23" spans="2:12">
      <c r="B23" s="790" t="s">
        <v>223</v>
      </c>
      <c r="C23" s="773"/>
      <c r="D23" s="774"/>
      <c r="E23" s="216">
        <v>0</v>
      </c>
      <c r="F23" s="216">
        <v>0</v>
      </c>
      <c r="G23" s="217">
        <v>0</v>
      </c>
      <c r="H23" s="216">
        <v>0</v>
      </c>
      <c r="I23" s="216">
        <v>0</v>
      </c>
      <c r="J23" s="217">
        <f>I23-E23</f>
        <v>0</v>
      </c>
      <c r="K23" s="366"/>
      <c r="L23" s="14"/>
    </row>
    <row r="24" spans="2:12" ht="4.5" customHeight="1">
      <c r="B24" s="218"/>
      <c r="C24" s="219"/>
      <c r="D24" s="220"/>
      <c r="E24" s="511"/>
      <c r="F24" s="512"/>
      <c r="G24" s="512"/>
      <c r="H24" s="511"/>
      <c r="I24" s="511"/>
      <c r="J24" s="511"/>
      <c r="K24" s="366"/>
      <c r="L24" s="14"/>
    </row>
    <row r="25" spans="2:12" s="25" customFormat="1">
      <c r="B25" s="221"/>
      <c r="C25" s="222"/>
      <c r="D25" s="223" t="s">
        <v>63</v>
      </c>
      <c r="E25" s="513">
        <f t="shared" ref="E25:J25" si="3">E14+E15+E16+E17+E18+E19+E20+E21+E22+E23</f>
        <v>337314700</v>
      </c>
      <c r="F25" s="513">
        <f t="shared" si="3"/>
        <v>-34909944.996935055</v>
      </c>
      <c r="G25" s="513">
        <f t="shared" si="3"/>
        <v>302404755.00306493</v>
      </c>
      <c r="H25" s="513">
        <f t="shared" si="3"/>
        <v>282404755</v>
      </c>
      <c r="I25" s="513">
        <f t="shared" si="3"/>
        <v>282404755</v>
      </c>
      <c r="J25" s="782">
        <f t="shared" si="3"/>
        <v>-54909944.999999985</v>
      </c>
      <c r="K25" s="366"/>
      <c r="L25" s="14"/>
    </row>
    <row r="26" spans="2:12" s="25" customFormat="1">
      <c r="B26" s="136"/>
      <c r="C26" s="136"/>
      <c r="D26" s="136"/>
      <c r="E26" s="514"/>
      <c r="F26" s="514"/>
      <c r="G26" s="514"/>
      <c r="H26" s="777" t="s">
        <v>373</v>
      </c>
      <c r="I26" s="778"/>
      <c r="J26" s="783"/>
      <c r="K26" s="368"/>
    </row>
    <row r="27" spans="2:12">
      <c r="B27" s="8"/>
      <c r="C27" s="8"/>
      <c r="D27" s="8"/>
      <c r="E27" s="8"/>
      <c r="F27" s="8"/>
      <c r="G27" s="8"/>
      <c r="H27" s="75"/>
      <c r="I27" s="75"/>
      <c r="J27" s="44"/>
      <c r="K27" s="366"/>
    </row>
    <row r="28" spans="2:12">
      <c r="B28" s="784" t="s">
        <v>224</v>
      </c>
      <c r="C28" s="785"/>
      <c r="D28" s="785"/>
      <c r="E28" s="787" t="s">
        <v>144</v>
      </c>
      <c r="F28" s="788"/>
      <c r="G28" s="788"/>
      <c r="H28" s="788"/>
      <c r="I28" s="789"/>
      <c r="J28" s="753" t="s">
        <v>151</v>
      </c>
      <c r="K28" s="366"/>
    </row>
    <row r="29" spans="2:12" ht="24.75">
      <c r="B29" s="785"/>
      <c r="C29" s="785"/>
      <c r="D29" s="785"/>
      <c r="E29" s="213" t="s">
        <v>146</v>
      </c>
      <c r="F29" s="364" t="s">
        <v>225</v>
      </c>
      <c r="G29" s="213" t="s">
        <v>148</v>
      </c>
      <c r="H29" s="213" t="s">
        <v>149</v>
      </c>
      <c r="I29" s="213" t="s">
        <v>150</v>
      </c>
      <c r="J29" s="753"/>
    </row>
    <row r="30" spans="2:12">
      <c r="B30" s="786"/>
      <c r="C30" s="786"/>
      <c r="D30" s="786"/>
      <c r="E30" s="213" t="s">
        <v>217</v>
      </c>
      <c r="F30" s="213" t="s">
        <v>218</v>
      </c>
      <c r="G30" s="213" t="s">
        <v>219</v>
      </c>
      <c r="H30" s="213" t="s">
        <v>220</v>
      </c>
      <c r="I30" s="213" t="s">
        <v>221</v>
      </c>
      <c r="J30" s="213" t="s">
        <v>222</v>
      </c>
    </row>
    <row r="31" spans="2:12" s="315" customFormat="1" ht="17.25" customHeight="1">
      <c r="B31" s="779" t="s">
        <v>675</v>
      </c>
      <c r="C31" s="780"/>
      <c r="D31" s="781"/>
      <c r="E31" s="314">
        <f t="shared" ref="E31:J31" si="4">E32+E34+E35+E36+E37+E38+E39</f>
        <v>0</v>
      </c>
      <c r="F31" s="314">
        <f t="shared" si="4"/>
        <v>0</v>
      </c>
      <c r="G31" s="314">
        <f t="shared" si="4"/>
        <v>0</v>
      </c>
      <c r="H31" s="314">
        <f t="shared" si="4"/>
        <v>0</v>
      </c>
      <c r="I31" s="314">
        <f t="shared" si="4"/>
        <v>0</v>
      </c>
      <c r="J31" s="314">
        <f t="shared" si="4"/>
        <v>0</v>
      </c>
    </row>
    <row r="32" spans="2:12" ht="9.75" customHeight="1">
      <c r="B32" s="224"/>
      <c r="C32" s="773" t="s">
        <v>74</v>
      </c>
      <c r="D32" s="774"/>
      <c r="E32" s="225">
        <v>0</v>
      </c>
      <c r="F32" s="225">
        <v>0</v>
      </c>
      <c r="G32" s="226">
        <f>E32+F32</f>
        <v>0</v>
      </c>
      <c r="H32" s="225">
        <v>0</v>
      </c>
      <c r="I32" s="225">
        <v>0</v>
      </c>
      <c r="J32" s="226">
        <f>I32-E32</f>
        <v>0</v>
      </c>
    </row>
    <row r="33" spans="2:10">
      <c r="B33" s="227"/>
      <c r="C33" s="228" t="s">
        <v>76</v>
      </c>
      <c r="D33" s="363"/>
      <c r="E33" s="229"/>
      <c r="F33" s="229"/>
      <c r="G33" s="230"/>
      <c r="H33" s="229"/>
      <c r="I33" s="229"/>
      <c r="J33" s="230"/>
    </row>
    <row r="34" spans="2:10">
      <c r="B34" s="224"/>
      <c r="C34" s="773" t="s">
        <v>190</v>
      </c>
      <c r="D34" s="774"/>
      <c r="E34" s="225">
        <v>0</v>
      </c>
      <c r="F34" s="225">
        <v>0</v>
      </c>
      <c r="G34" s="226">
        <f>E34+F34</f>
        <v>0</v>
      </c>
      <c r="H34" s="225">
        <v>0</v>
      </c>
      <c r="I34" s="225">
        <v>0</v>
      </c>
      <c r="J34" s="226">
        <f>I34-E34</f>
        <v>0</v>
      </c>
    </row>
    <row r="35" spans="2:10">
      <c r="B35" s="227"/>
      <c r="C35" s="771" t="s">
        <v>80</v>
      </c>
      <c r="D35" s="772"/>
      <c r="E35" s="229">
        <v>0</v>
      </c>
      <c r="F35" s="229">
        <v>0</v>
      </c>
      <c r="G35" s="230">
        <f>E35+F35</f>
        <v>0</v>
      </c>
      <c r="H35" s="229">
        <v>0</v>
      </c>
      <c r="I35" s="229">
        <v>0</v>
      </c>
      <c r="J35" s="230">
        <f>I35-E35</f>
        <v>0</v>
      </c>
    </row>
    <row r="36" spans="2:10">
      <c r="B36" s="224"/>
      <c r="C36" s="773" t="s">
        <v>153</v>
      </c>
      <c r="D36" s="774"/>
      <c r="E36" s="226">
        <v>0</v>
      </c>
      <c r="F36" s="225">
        <v>0</v>
      </c>
      <c r="G36" s="226">
        <v>0</v>
      </c>
      <c r="H36" s="225">
        <v>0</v>
      </c>
      <c r="I36" s="225">
        <v>0</v>
      </c>
      <c r="J36" s="226">
        <f t="shared" ref="J36:J37" si="5">I36-E36</f>
        <v>0</v>
      </c>
    </row>
    <row r="37" spans="2:10">
      <c r="B37" s="227"/>
      <c r="C37" s="771" t="s">
        <v>154</v>
      </c>
      <c r="D37" s="772"/>
      <c r="E37" s="230">
        <v>0</v>
      </c>
      <c r="F37" s="229">
        <v>0</v>
      </c>
      <c r="G37" s="230">
        <v>0</v>
      </c>
      <c r="H37" s="229">
        <v>0</v>
      </c>
      <c r="I37" s="229">
        <v>0</v>
      </c>
      <c r="J37" s="230">
        <f t="shared" si="5"/>
        <v>0</v>
      </c>
    </row>
    <row r="38" spans="2:10" ht="25.5" customHeight="1">
      <c r="B38" s="224"/>
      <c r="C38" s="773" t="s">
        <v>318</v>
      </c>
      <c r="D38" s="774"/>
      <c r="E38" s="225">
        <v>0</v>
      </c>
      <c r="F38" s="225">
        <v>0</v>
      </c>
      <c r="G38" s="226">
        <f>E38+F38</f>
        <v>0</v>
      </c>
      <c r="H38" s="225">
        <v>0</v>
      </c>
      <c r="I38" s="225">
        <v>0</v>
      </c>
      <c r="J38" s="226">
        <f>I38-E38</f>
        <v>0</v>
      </c>
    </row>
    <row r="39" spans="2:10" ht="23.25" customHeight="1">
      <c r="B39" s="227"/>
      <c r="C39" s="771" t="s">
        <v>317</v>
      </c>
      <c r="D39" s="772"/>
      <c r="E39" s="229">
        <v>0</v>
      </c>
      <c r="F39" s="229">
        <v>0</v>
      </c>
      <c r="G39" s="229">
        <v>0</v>
      </c>
      <c r="H39" s="229">
        <v>0</v>
      </c>
      <c r="I39" s="229">
        <f>+H39</f>
        <v>0</v>
      </c>
      <c r="J39" s="230">
        <f>I39-E39</f>
        <v>0</v>
      </c>
    </row>
    <row r="40" spans="2:10">
      <c r="B40" s="224"/>
      <c r="C40" s="231"/>
      <c r="D40" s="232"/>
      <c r="E40" s="225"/>
      <c r="F40" s="225"/>
      <c r="G40" s="226"/>
      <c r="H40" s="226"/>
      <c r="I40" s="226"/>
      <c r="J40" s="226"/>
    </row>
    <row r="41" spans="2:10" s="25" customFormat="1" ht="27" customHeight="1">
      <c r="B41" s="779" t="s">
        <v>319</v>
      </c>
      <c r="C41" s="780"/>
      <c r="D41" s="781"/>
      <c r="E41" s="515">
        <f>E42+E44+E45</f>
        <v>337314700</v>
      </c>
      <c r="F41" s="515">
        <f>F42+F44+F45</f>
        <v>-34909944.996935055</v>
      </c>
      <c r="G41" s="515">
        <f>G42+G44+G45</f>
        <v>302404755.00306493</v>
      </c>
      <c r="H41" s="515">
        <f t="shared" ref="H41:J41" si="6">H42+H44+H45</f>
        <v>282404755</v>
      </c>
      <c r="I41" s="515">
        <f t="shared" si="6"/>
        <v>282404755</v>
      </c>
      <c r="J41" s="515">
        <f t="shared" si="6"/>
        <v>-54909944.999999985</v>
      </c>
    </row>
    <row r="42" spans="2:10">
      <c r="B42" s="233"/>
      <c r="C42" s="773" t="s">
        <v>76</v>
      </c>
      <c r="D42" s="774"/>
      <c r="E42" s="225">
        <v>0</v>
      </c>
      <c r="F42" s="225">
        <v>0</v>
      </c>
      <c r="G42" s="226">
        <f>E42+F42</f>
        <v>0</v>
      </c>
      <c r="H42" s="225">
        <v>0</v>
      </c>
      <c r="I42" s="225">
        <v>0</v>
      </c>
      <c r="J42" s="226">
        <f>I42-E42</f>
        <v>0</v>
      </c>
    </row>
    <row r="43" spans="2:10">
      <c r="B43" s="234"/>
      <c r="C43" s="362" t="s">
        <v>153</v>
      </c>
      <c r="D43" s="363"/>
      <c r="E43" s="229">
        <v>0</v>
      </c>
      <c r="F43" s="229">
        <v>0</v>
      </c>
      <c r="G43" s="230">
        <v>0</v>
      </c>
      <c r="H43" s="229">
        <v>0</v>
      </c>
      <c r="I43" s="229">
        <v>0</v>
      </c>
      <c r="J43" s="230">
        <v>0</v>
      </c>
    </row>
    <row r="44" spans="2:10" ht="23.25" customHeight="1">
      <c r="B44" s="224"/>
      <c r="C44" s="773" t="s">
        <v>320</v>
      </c>
      <c r="D44" s="774"/>
      <c r="E44" s="225">
        <f>+E20</f>
        <v>215000000</v>
      </c>
      <c r="F44" s="225">
        <f>+F20</f>
        <v>-44891578.447863623</v>
      </c>
      <c r="G44" s="225">
        <f>+E44+F44</f>
        <v>170108421.55213636</v>
      </c>
      <c r="H44" s="225">
        <f>+H20</f>
        <v>170108421.55000001</v>
      </c>
      <c r="I44" s="225">
        <f>+I20</f>
        <v>170108421.55000001</v>
      </c>
      <c r="J44" s="226">
        <f>I44-E44</f>
        <v>-44891578.449999988</v>
      </c>
    </row>
    <row r="45" spans="2:10" ht="22.5" customHeight="1">
      <c r="B45" s="227"/>
      <c r="C45" s="771" t="s">
        <v>317</v>
      </c>
      <c r="D45" s="772"/>
      <c r="E45" s="229">
        <f>+E22</f>
        <v>122314700</v>
      </c>
      <c r="F45" s="229">
        <f>+F22</f>
        <v>9981633.4509285707</v>
      </c>
      <c r="G45" s="229">
        <f>+E45+F45</f>
        <v>132296333.45092857</v>
      </c>
      <c r="H45" s="229">
        <f>+H22</f>
        <v>112296333.45</v>
      </c>
      <c r="I45" s="229">
        <f>+I22</f>
        <v>112296333.45</v>
      </c>
      <c r="J45" s="230">
        <f>I45-E45</f>
        <v>-10018366.549999997</v>
      </c>
    </row>
    <row r="46" spans="2:10" ht="6.75" customHeight="1">
      <c r="B46" s="235"/>
      <c r="C46" s="236"/>
      <c r="D46" s="237"/>
      <c r="E46" s="225"/>
      <c r="F46" s="225"/>
      <c r="G46" s="238"/>
      <c r="H46" s="238"/>
      <c r="I46" s="238"/>
      <c r="J46" s="238"/>
    </row>
    <row r="47" spans="2:10" s="25" customFormat="1">
      <c r="B47" s="239" t="s">
        <v>159</v>
      </c>
      <c r="C47" s="240"/>
      <c r="D47" s="241"/>
      <c r="E47" s="242">
        <f t="shared" ref="E47:J47" si="7">E48</f>
        <v>0</v>
      </c>
      <c r="F47" s="242">
        <f t="shared" si="7"/>
        <v>0</v>
      </c>
      <c r="G47" s="242">
        <f t="shared" si="7"/>
        <v>0</v>
      </c>
      <c r="H47" s="242">
        <f t="shared" si="7"/>
        <v>0</v>
      </c>
      <c r="I47" s="242">
        <f t="shared" si="7"/>
        <v>0</v>
      </c>
      <c r="J47" s="242">
        <f t="shared" si="7"/>
        <v>0</v>
      </c>
    </row>
    <row r="48" spans="2:10">
      <c r="B48" s="224"/>
      <c r="C48" s="773" t="s">
        <v>223</v>
      </c>
      <c r="D48" s="774"/>
      <c r="E48" s="225">
        <v>0</v>
      </c>
      <c r="F48" s="225">
        <v>0</v>
      </c>
      <c r="G48" s="226">
        <f>E48+F48</f>
        <v>0</v>
      </c>
      <c r="H48" s="225"/>
      <c r="I48" s="225"/>
      <c r="J48" s="226">
        <f>I48-E48</f>
        <v>0</v>
      </c>
    </row>
    <row r="49" spans="2:11" s="25" customFormat="1">
      <c r="B49" s="221"/>
      <c r="C49" s="222"/>
      <c r="D49" s="223" t="s">
        <v>63</v>
      </c>
      <c r="E49" s="516">
        <f t="shared" ref="E49:I49" si="8">E31+E41+E47</f>
        <v>337314700</v>
      </c>
      <c r="F49" s="516">
        <f t="shared" si="8"/>
        <v>-34909944.996935055</v>
      </c>
      <c r="G49" s="516">
        <f t="shared" si="8"/>
        <v>302404755.00306493</v>
      </c>
      <c r="H49" s="516">
        <f t="shared" si="8"/>
        <v>282404755</v>
      </c>
      <c r="I49" s="516">
        <f t="shared" si="8"/>
        <v>282404755</v>
      </c>
      <c r="J49" s="775">
        <f>J31+J41+J47</f>
        <v>-54909944.999999985</v>
      </c>
    </row>
    <row r="50" spans="2:11" s="25" customFormat="1">
      <c r="B50" s="369"/>
      <c r="C50" s="369"/>
      <c r="D50" s="369"/>
      <c r="E50" s="517"/>
      <c r="F50" s="517"/>
      <c r="G50" s="517"/>
      <c r="H50" s="777" t="s">
        <v>373</v>
      </c>
      <c r="I50" s="778"/>
      <c r="J50" s="776"/>
    </row>
    <row r="51" spans="2:11" ht="22.5" customHeight="1">
      <c r="B51" s="770" t="s">
        <v>226</v>
      </c>
      <c r="C51" s="770"/>
      <c r="D51" s="770"/>
      <c r="E51" s="770"/>
      <c r="F51" s="770"/>
      <c r="G51" s="770"/>
      <c r="H51" s="770"/>
      <c r="I51" s="770"/>
      <c r="J51" s="770"/>
    </row>
    <row r="52" spans="2:11">
      <c r="B52" s="8"/>
      <c r="C52" s="8"/>
      <c r="D52" s="8"/>
      <c r="E52" s="8"/>
      <c r="F52" s="8"/>
      <c r="G52" s="8"/>
      <c r="H52" s="8"/>
      <c r="I52" s="8"/>
      <c r="J52" s="8"/>
      <c r="K52" s="19"/>
    </row>
    <row r="53" spans="2:11">
      <c r="J53" s="19"/>
      <c r="K53" s="19"/>
    </row>
    <row r="56" spans="2:11">
      <c r="B56" s="76"/>
      <c r="C56" s="76"/>
      <c r="D56" s="76"/>
      <c r="E56" s="76"/>
      <c r="F56" s="76"/>
      <c r="G56" s="76"/>
      <c r="H56" s="76"/>
      <c r="I56" s="76"/>
    </row>
    <row r="57" spans="2:11">
      <c r="B57" s="76"/>
      <c r="C57" s="76"/>
      <c r="D57" s="76"/>
      <c r="E57" s="76"/>
      <c r="F57" s="76"/>
      <c r="G57" s="76"/>
      <c r="H57" s="76"/>
      <c r="I57" s="76"/>
    </row>
    <row r="58" spans="2:11">
      <c r="B58" s="76"/>
      <c r="C58" s="76"/>
      <c r="D58" s="76"/>
      <c r="E58" s="76"/>
      <c r="F58" s="76"/>
      <c r="G58" s="76"/>
      <c r="H58" s="76"/>
      <c r="I58" s="76"/>
    </row>
    <row r="59" spans="2:11">
      <c r="B59" s="754" t="s">
        <v>310</v>
      </c>
      <c r="C59" s="754"/>
      <c r="D59" s="754"/>
      <c r="E59" s="754"/>
      <c r="F59" s="754"/>
      <c r="G59" s="754"/>
      <c r="H59" s="754"/>
      <c r="I59" s="754"/>
    </row>
    <row r="60" spans="2:11">
      <c r="B60" s="594"/>
      <c r="C60" s="658" t="s">
        <v>678</v>
      </c>
      <c r="D60" s="658"/>
      <c r="E60" s="658"/>
      <c r="F60" s="658"/>
      <c r="G60" s="594"/>
      <c r="H60" s="594"/>
      <c r="I60" s="594"/>
    </row>
    <row r="61" spans="2:11">
      <c r="B61" s="743" t="s">
        <v>331</v>
      </c>
      <c r="C61" s="743"/>
      <c r="D61" s="743"/>
      <c r="E61" s="743"/>
      <c r="F61" s="743"/>
      <c r="G61" s="743"/>
      <c r="H61" s="743"/>
      <c r="I61" s="743"/>
    </row>
    <row r="62" spans="2:11">
      <c r="B62" s="743" t="s">
        <v>332</v>
      </c>
      <c r="C62" s="743"/>
      <c r="D62" s="743"/>
      <c r="E62" s="743"/>
      <c r="F62" s="743"/>
      <c r="G62" s="743"/>
      <c r="H62" s="743"/>
      <c r="I62" s="743"/>
    </row>
    <row r="63" spans="2:11">
      <c r="B63" s="743" t="s">
        <v>660</v>
      </c>
      <c r="C63" s="743"/>
      <c r="D63" s="743"/>
      <c r="E63" s="743"/>
      <c r="F63" s="743"/>
      <c r="G63" s="743"/>
      <c r="H63" s="743"/>
      <c r="I63" s="743"/>
    </row>
    <row r="64" spans="2:11">
      <c r="B64" s="743" t="s">
        <v>336</v>
      </c>
      <c r="C64" s="743"/>
      <c r="D64" s="743"/>
      <c r="E64" s="743"/>
      <c r="F64" s="743"/>
      <c r="G64" s="743"/>
      <c r="H64" s="743"/>
      <c r="I64" s="743"/>
    </row>
    <row r="65" spans="2:9">
      <c r="B65" s="269"/>
      <c r="C65" s="269"/>
      <c r="D65" s="269"/>
      <c r="E65" s="269"/>
      <c r="F65" s="269"/>
      <c r="G65" s="269"/>
      <c r="H65" s="269"/>
      <c r="I65" s="269"/>
    </row>
    <row r="66" spans="2:9">
      <c r="B66" s="744" t="s">
        <v>59</v>
      </c>
      <c r="C66" s="745"/>
      <c r="D66" s="750" t="s">
        <v>160</v>
      </c>
      <c r="E66" s="751"/>
      <c r="F66" s="751"/>
      <c r="G66" s="751"/>
      <c r="H66" s="752"/>
      <c r="I66" s="753" t="s">
        <v>163</v>
      </c>
    </row>
    <row r="67" spans="2:9" ht="16.5">
      <c r="B67" s="746"/>
      <c r="C67" s="747"/>
      <c r="D67" s="213" t="s">
        <v>161</v>
      </c>
      <c r="E67" s="244" t="s">
        <v>181</v>
      </c>
      <c r="F67" s="213" t="s">
        <v>148</v>
      </c>
      <c r="G67" s="213" t="s">
        <v>149</v>
      </c>
      <c r="H67" s="213" t="s">
        <v>162</v>
      </c>
      <c r="I67" s="753"/>
    </row>
    <row r="68" spans="2:9">
      <c r="B68" s="748"/>
      <c r="C68" s="749"/>
      <c r="D68" s="245">
        <v>1</v>
      </c>
      <c r="E68" s="245">
        <v>2</v>
      </c>
      <c r="F68" s="245" t="s">
        <v>152</v>
      </c>
      <c r="G68" s="245">
        <v>4</v>
      </c>
      <c r="H68" s="245">
        <v>5</v>
      </c>
      <c r="I68" s="245" t="s">
        <v>164</v>
      </c>
    </row>
    <row r="69" spans="2:9">
      <c r="B69" s="246"/>
      <c r="C69" s="247"/>
      <c r="D69" s="248"/>
      <c r="E69" s="248"/>
      <c r="F69" s="248"/>
      <c r="G69" s="248"/>
      <c r="H69" s="249"/>
      <c r="I69" s="248"/>
    </row>
    <row r="70" spans="2:9">
      <c r="B70" s="768" t="s">
        <v>310</v>
      </c>
      <c r="C70" s="769"/>
      <c r="D70" s="250">
        <v>337314700.0083636</v>
      </c>
      <c r="E70" s="250">
        <v>-34909944.999792196</v>
      </c>
      <c r="F70" s="251">
        <f>D70+E70</f>
        <v>302404755.00857139</v>
      </c>
      <c r="G70" s="250">
        <v>260674610.54083338</v>
      </c>
      <c r="H70" s="252">
        <v>225700417.29493335</v>
      </c>
      <c r="I70" s="251">
        <f>F70-G70</f>
        <v>41730144.467738003</v>
      </c>
    </row>
    <row r="71" spans="2:9">
      <c r="B71" s="253"/>
      <c r="C71" s="254"/>
      <c r="D71" s="250"/>
      <c r="E71" s="250"/>
      <c r="F71" s="251"/>
      <c r="G71" s="250"/>
      <c r="H71" s="252"/>
      <c r="I71" s="251"/>
    </row>
    <row r="72" spans="2:9">
      <c r="B72" s="258"/>
      <c r="C72" s="259"/>
      <c r="D72" s="518"/>
      <c r="E72" s="518"/>
      <c r="F72" s="518"/>
      <c r="G72" s="518"/>
      <c r="H72" s="519"/>
      <c r="I72" s="518"/>
    </row>
    <row r="73" spans="2:9">
      <c r="B73" s="263"/>
      <c r="C73" s="264" t="s">
        <v>165</v>
      </c>
      <c r="D73" s="265">
        <f t="shared" ref="D73:H73" si="9">SUM(D70:D71)</f>
        <v>337314700.0083636</v>
      </c>
      <c r="E73" s="265">
        <f>SUM(E70:E71)</f>
        <v>-34909944.999792196</v>
      </c>
      <c r="F73" s="265">
        <f>SUM(F70:F71)</f>
        <v>302404755.00857139</v>
      </c>
      <c r="G73" s="265">
        <f t="shared" si="9"/>
        <v>260674610.54083338</v>
      </c>
      <c r="H73" s="265">
        <f t="shared" si="9"/>
        <v>225700417.29493335</v>
      </c>
      <c r="I73" s="265">
        <f>SUM(I70:I71)</f>
        <v>41730144.467738003</v>
      </c>
    </row>
    <row r="74" spans="2:9">
      <c r="B74" s="76"/>
      <c r="C74" s="76"/>
      <c r="D74" s="76"/>
      <c r="E74" s="76"/>
      <c r="F74" s="76"/>
      <c r="G74" s="76"/>
      <c r="H74" s="268"/>
      <c r="I74" s="76"/>
    </row>
    <row r="75" spans="2:9">
      <c r="B75" s="76"/>
      <c r="C75" s="76"/>
      <c r="D75" s="308"/>
      <c r="E75" s="308"/>
      <c r="F75" s="308"/>
      <c r="G75" s="308"/>
      <c r="H75" s="308"/>
      <c r="I75" s="308"/>
    </row>
    <row r="76" spans="2:9">
      <c r="B76" s="767" t="s">
        <v>390</v>
      </c>
      <c r="C76" s="767"/>
      <c r="D76" s="767"/>
      <c r="E76" s="767"/>
      <c r="F76" s="767"/>
      <c r="G76" s="767"/>
      <c r="H76" s="767"/>
      <c r="I76" s="767"/>
    </row>
    <row r="77" spans="2:9">
      <c r="B77" s="743" t="s">
        <v>331</v>
      </c>
      <c r="C77" s="743"/>
      <c r="D77" s="743"/>
      <c r="E77" s="743"/>
      <c r="F77" s="743"/>
      <c r="G77" s="743"/>
      <c r="H77" s="743"/>
      <c r="I77" s="743"/>
    </row>
    <row r="78" spans="2:9">
      <c r="B78" s="743" t="s">
        <v>332</v>
      </c>
      <c r="C78" s="743"/>
      <c r="D78" s="743"/>
      <c r="E78" s="743"/>
      <c r="F78" s="743"/>
      <c r="G78" s="743"/>
      <c r="H78" s="743"/>
      <c r="I78" s="743"/>
    </row>
    <row r="79" spans="2:9">
      <c r="B79" s="743" t="s">
        <v>377</v>
      </c>
      <c r="C79" s="743"/>
      <c r="D79" s="743"/>
      <c r="E79" s="743"/>
      <c r="F79" s="743"/>
      <c r="G79" s="743"/>
      <c r="H79" s="743"/>
      <c r="I79" s="743"/>
    </row>
    <row r="80" spans="2:9">
      <c r="B80" s="743" t="s">
        <v>336</v>
      </c>
      <c r="C80" s="743"/>
      <c r="D80" s="743"/>
      <c r="E80" s="743"/>
      <c r="F80" s="743"/>
      <c r="G80" s="743"/>
      <c r="H80" s="743"/>
      <c r="I80" s="743"/>
    </row>
    <row r="81" spans="2:9">
      <c r="B81" s="76"/>
      <c r="C81" s="76"/>
      <c r="D81" s="76"/>
      <c r="E81" s="76"/>
      <c r="F81" s="76"/>
      <c r="G81" s="76"/>
      <c r="H81" s="76"/>
      <c r="I81" s="76"/>
    </row>
    <row r="82" spans="2:9">
      <c r="B82" s="744" t="s">
        <v>59</v>
      </c>
      <c r="C82" s="745"/>
      <c r="D82" s="750" t="s">
        <v>160</v>
      </c>
      <c r="E82" s="751"/>
      <c r="F82" s="751"/>
      <c r="G82" s="751"/>
      <c r="H82" s="752"/>
      <c r="I82" s="753" t="s">
        <v>163</v>
      </c>
    </row>
    <row r="83" spans="2:9" ht="16.5">
      <c r="B83" s="746"/>
      <c r="C83" s="747"/>
      <c r="D83" s="213" t="s">
        <v>161</v>
      </c>
      <c r="E83" s="244" t="s">
        <v>181</v>
      </c>
      <c r="F83" s="213" t="s">
        <v>148</v>
      </c>
      <c r="G83" s="213" t="s">
        <v>149</v>
      </c>
      <c r="H83" s="213" t="s">
        <v>162</v>
      </c>
      <c r="I83" s="753"/>
    </row>
    <row r="84" spans="2:9">
      <c r="B84" s="748"/>
      <c r="C84" s="749"/>
      <c r="D84" s="245">
        <v>1</v>
      </c>
      <c r="E84" s="245">
        <v>2</v>
      </c>
      <c r="F84" s="245" t="s">
        <v>152</v>
      </c>
      <c r="G84" s="245">
        <v>4</v>
      </c>
      <c r="H84" s="245">
        <v>5</v>
      </c>
      <c r="I84" s="245" t="s">
        <v>164</v>
      </c>
    </row>
    <row r="85" spans="2:9">
      <c r="B85" s="317"/>
      <c r="C85" s="318"/>
      <c r="D85" s="319"/>
      <c r="E85" s="319"/>
      <c r="F85" s="319"/>
      <c r="G85" s="319"/>
      <c r="H85" s="319"/>
      <c r="I85" s="319"/>
    </row>
    <row r="86" spans="2:9">
      <c r="B86" s="325" t="s">
        <v>378</v>
      </c>
      <c r="C86" s="247"/>
      <c r="D86" s="248"/>
      <c r="E86" s="248"/>
      <c r="F86" s="248"/>
      <c r="G86" s="248"/>
      <c r="H86" s="249"/>
      <c r="I86" s="248"/>
    </row>
    <row r="87" spans="2:9">
      <c r="B87" s="325" t="s">
        <v>379</v>
      </c>
      <c r="C87" s="324"/>
      <c r="D87" s="250"/>
      <c r="E87" s="250"/>
      <c r="F87" s="251"/>
      <c r="G87" s="250"/>
      <c r="H87" s="252"/>
      <c r="I87" s="251"/>
    </row>
    <row r="88" spans="2:9">
      <c r="B88" s="325" t="s">
        <v>380</v>
      </c>
      <c r="C88" s="254"/>
      <c r="D88" s="255"/>
      <c r="E88" s="255"/>
      <c r="F88" s="256"/>
      <c r="G88" s="255"/>
      <c r="H88" s="257"/>
      <c r="I88" s="256"/>
    </row>
    <row r="89" spans="2:9">
      <c r="B89" s="325" t="s">
        <v>381</v>
      </c>
      <c r="C89" s="320"/>
      <c r="D89" s="321"/>
      <c r="E89" s="321"/>
      <c r="F89" s="322"/>
      <c r="G89" s="321"/>
      <c r="H89" s="323"/>
      <c r="I89" s="322"/>
    </row>
    <row r="90" spans="2:9">
      <c r="B90" s="258"/>
      <c r="C90" s="259"/>
      <c r="D90" s="260"/>
      <c r="E90" s="260"/>
      <c r="F90" s="261"/>
      <c r="G90" s="260"/>
      <c r="H90" s="262"/>
      <c r="I90" s="261"/>
    </row>
    <row r="91" spans="2:9">
      <c r="B91" s="263"/>
      <c r="C91" s="264" t="s">
        <v>165</v>
      </c>
      <c r="D91" s="265">
        <f t="shared" ref="D91" si="10">SUM(D87:D88)</f>
        <v>0</v>
      </c>
      <c r="E91" s="265">
        <f>SUM(E87:E88)</f>
        <v>0</v>
      </c>
      <c r="F91" s="265">
        <f>SUM(F87:F88)</f>
        <v>0</v>
      </c>
      <c r="G91" s="265">
        <f t="shared" ref="G91:H91" si="11">SUM(G87:G88)</f>
        <v>0</v>
      </c>
      <c r="H91" s="265">
        <f t="shared" si="11"/>
        <v>0</v>
      </c>
      <c r="I91" s="265">
        <f>SUM(I87:I88)</f>
        <v>0</v>
      </c>
    </row>
    <row r="92" spans="2:9">
      <c r="B92" s="76"/>
      <c r="C92" s="76"/>
      <c r="D92" s="76"/>
      <c r="E92" s="76"/>
      <c r="F92" s="76"/>
      <c r="G92" s="76"/>
      <c r="H92" s="76"/>
      <c r="I92" s="76"/>
    </row>
    <row r="93" spans="2:9">
      <c r="B93" s="76"/>
      <c r="C93" s="76"/>
      <c r="D93" s="76"/>
      <c r="E93" s="76"/>
      <c r="F93" s="76"/>
      <c r="G93" s="76"/>
      <c r="H93" s="76"/>
      <c r="I93" s="76"/>
    </row>
    <row r="94" spans="2:9">
      <c r="B94" s="767" t="s">
        <v>391</v>
      </c>
      <c r="C94" s="767"/>
      <c r="D94" s="767"/>
      <c r="E94" s="767"/>
      <c r="F94" s="767"/>
      <c r="G94" s="767"/>
      <c r="H94" s="767"/>
      <c r="I94" s="767"/>
    </row>
    <row r="95" spans="2:9">
      <c r="B95" s="743" t="s">
        <v>331</v>
      </c>
      <c r="C95" s="743"/>
      <c r="D95" s="743"/>
      <c r="E95" s="743"/>
      <c r="F95" s="743"/>
      <c r="G95" s="743"/>
      <c r="H95" s="743"/>
      <c r="I95" s="743"/>
    </row>
    <row r="96" spans="2:9">
      <c r="B96" s="743" t="s">
        <v>332</v>
      </c>
      <c r="C96" s="743"/>
      <c r="D96" s="743"/>
      <c r="E96" s="743"/>
      <c r="F96" s="743"/>
      <c r="G96" s="743"/>
      <c r="H96" s="743"/>
      <c r="I96" s="743"/>
    </row>
    <row r="97" spans="2:9">
      <c r="B97" s="743" t="s">
        <v>659</v>
      </c>
      <c r="C97" s="743"/>
      <c r="D97" s="743"/>
      <c r="E97" s="743"/>
      <c r="F97" s="743"/>
      <c r="G97" s="743"/>
      <c r="H97" s="743"/>
      <c r="I97" s="743"/>
    </row>
    <row r="98" spans="2:9">
      <c r="B98" s="743" t="s">
        <v>336</v>
      </c>
      <c r="C98" s="743"/>
      <c r="D98" s="743"/>
      <c r="E98" s="743"/>
      <c r="F98" s="743"/>
      <c r="G98" s="743"/>
      <c r="H98" s="743"/>
      <c r="I98" s="743"/>
    </row>
    <row r="99" spans="2:9">
      <c r="B99" s="76"/>
      <c r="C99" s="76"/>
      <c r="D99" s="76"/>
      <c r="E99" s="76"/>
      <c r="F99" s="76"/>
      <c r="G99" s="76"/>
      <c r="H99" s="76"/>
      <c r="I99" s="76"/>
    </row>
    <row r="100" spans="2:9">
      <c r="B100" s="744" t="s">
        <v>59</v>
      </c>
      <c r="C100" s="745"/>
      <c r="D100" s="750" t="s">
        <v>160</v>
      </c>
      <c r="E100" s="751"/>
      <c r="F100" s="751"/>
      <c r="G100" s="751"/>
      <c r="H100" s="752"/>
      <c r="I100" s="753" t="s">
        <v>163</v>
      </c>
    </row>
    <row r="101" spans="2:9" ht="16.5">
      <c r="B101" s="746"/>
      <c r="C101" s="747"/>
      <c r="D101" s="213" t="s">
        <v>161</v>
      </c>
      <c r="E101" s="244" t="s">
        <v>181</v>
      </c>
      <c r="F101" s="213" t="s">
        <v>148</v>
      </c>
      <c r="G101" s="213" t="s">
        <v>149</v>
      </c>
      <c r="H101" s="213" t="s">
        <v>162</v>
      </c>
      <c r="I101" s="753"/>
    </row>
    <row r="102" spans="2:9">
      <c r="B102" s="748"/>
      <c r="C102" s="749"/>
      <c r="D102" s="245">
        <v>1</v>
      </c>
      <c r="E102" s="245">
        <v>2</v>
      </c>
      <c r="F102" s="245" t="s">
        <v>152</v>
      </c>
      <c r="G102" s="245">
        <v>4</v>
      </c>
      <c r="H102" s="245">
        <v>5</v>
      </c>
      <c r="I102" s="245" t="s">
        <v>164</v>
      </c>
    </row>
    <row r="103" spans="2:9">
      <c r="B103" s="317"/>
      <c r="C103" s="318"/>
      <c r="D103" s="319"/>
      <c r="E103" s="319"/>
      <c r="F103" s="319"/>
      <c r="G103" s="319"/>
      <c r="H103" s="319"/>
      <c r="I103" s="319"/>
    </row>
    <row r="104" spans="2:9">
      <c r="B104" s="325" t="s">
        <v>382</v>
      </c>
      <c r="C104" s="247"/>
      <c r="D104" s="520">
        <f>+D70</f>
        <v>337314700.0083636</v>
      </c>
      <c r="E104" s="520">
        <f t="shared" ref="E104:I104" si="12">+E70</f>
        <v>-34909944.999792196</v>
      </c>
      <c r="F104" s="520">
        <f t="shared" si="12"/>
        <v>302404755.00857139</v>
      </c>
      <c r="G104" s="520">
        <f t="shared" si="12"/>
        <v>260674610.54083338</v>
      </c>
      <c r="H104" s="520">
        <f t="shared" si="12"/>
        <v>225700417.29493335</v>
      </c>
      <c r="I104" s="520">
        <f t="shared" si="12"/>
        <v>41730144.467738003</v>
      </c>
    </row>
    <row r="105" spans="2:9">
      <c r="B105" s="325" t="s">
        <v>383</v>
      </c>
      <c r="C105" s="324"/>
      <c r="D105" s="250"/>
      <c r="E105" s="250"/>
      <c r="F105" s="251"/>
      <c r="G105" s="250"/>
      <c r="H105" s="252"/>
      <c r="I105" s="251"/>
    </row>
    <row r="106" spans="2:9">
      <c r="B106" s="765" t="s">
        <v>384</v>
      </c>
      <c r="C106" s="766"/>
      <c r="D106" s="250"/>
      <c r="E106" s="250"/>
      <c r="F106" s="251"/>
      <c r="G106" s="250"/>
      <c r="H106" s="252"/>
      <c r="I106" s="251"/>
    </row>
    <row r="107" spans="2:9">
      <c r="B107" s="325" t="s">
        <v>385</v>
      </c>
      <c r="C107" s="320"/>
      <c r="D107" s="521"/>
      <c r="E107" s="521"/>
      <c r="F107" s="521"/>
      <c r="G107" s="521"/>
      <c r="H107" s="522"/>
      <c r="I107" s="521"/>
    </row>
    <row r="108" spans="2:9">
      <c r="B108" s="765" t="s">
        <v>386</v>
      </c>
      <c r="C108" s="766"/>
      <c r="D108" s="521"/>
      <c r="E108" s="521"/>
      <c r="F108" s="521"/>
      <c r="G108" s="521"/>
      <c r="H108" s="522"/>
      <c r="I108" s="521"/>
    </row>
    <row r="109" spans="2:9">
      <c r="B109" s="765" t="s">
        <v>387</v>
      </c>
      <c r="C109" s="766"/>
      <c r="D109" s="521"/>
      <c r="E109" s="521"/>
      <c r="F109" s="521"/>
      <c r="G109" s="521"/>
      <c r="H109" s="522"/>
      <c r="I109" s="521"/>
    </row>
    <row r="110" spans="2:9">
      <c r="B110" s="325" t="s">
        <v>388</v>
      </c>
      <c r="C110" s="320"/>
      <c r="D110" s="521"/>
      <c r="E110" s="521"/>
      <c r="F110" s="521"/>
      <c r="G110" s="521"/>
      <c r="H110" s="522"/>
      <c r="I110" s="521"/>
    </row>
    <row r="111" spans="2:9">
      <c r="B111" s="258"/>
      <c r="C111" s="259"/>
      <c r="D111" s="518"/>
      <c r="E111" s="518"/>
      <c r="F111" s="518"/>
      <c r="G111" s="518"/>
      <c r="H111" s="519"/>
      <c r="I111" s="518"/>
    </row>
    <row r="112" spans="2:9">
      <c r="B112" s="263"/>
      <c r="C112" s="264" t="s">
        <v>165</v>
      </c>
      <c r="D112" s="265">
        <f>+D104+D105+D106+D107+D108+D109+D110</f>
        <v>337314700.0083636</v>
      </c>
      <c r="E112" s="265">
        <f t="shared" ref="E112:I112" si="13">+E104+E105+E106+E107+E108+E109+E110</f>
        <v>-34909944.999792196</v>
      </c>
      <c r="F112" s="265">
        <f t="shared" si="13"/>
        <v>302404755.00857139</v>
      </c>
      <c r="G112" s="265">
        <f t="shared" si="13"/>
        <v>260674610.54083338</v>
      </c>
      <c r="H112" s="265">
        <f t="shared" si="13"/>
        <v>225700417.29493335</v>
      </c>
      <c r="I112" s="265">
        <f t="shared" si="13"/>
        <v>41730144.467738003</v>
      </c>
    </row>
    <row r="117" spans="2:9">
      <c r="B117" s="76"/>
      <c r="C117" s="76"/>
      <c r="D117" s="76"/>
      <c r="E117" s="76"/>
      <c r="F117" s="76"/>
      <c r="G117" s="76"/>
      <c r="H117" s="76"/>
      <c r="I117" s="76"/>
    </row>
    <row r="118" spans="2:9">
      <c r="B118" s="76"/>
      <c r="C118" s="76"/>
      <c r="D118" s="76"/>
      <c r="E118" s="76"/>
      <c r="F118" s="76"/>
      <c r="G118" s="76"/>
      <c r="H118" s="76"/>
      <c r="I118" s="76"/>
    </row>
    <row r="119" spans="2:9">
      <c r="B119" s="76"/>
      <c r="C119" s="76"/>
      <c r="D119" s="76"/>
      <c r="E119" s="76"/>
      <c r="F119" s="76"/>
      <c r="G119" s="76"/>
      <c r="H119" s="76"/>
      <c r="I119" s="76"/>
    </row>
    <row r="120" spans="2:9">
      <c r="B120" s="754" t="s">
        <v>310</v>
      </c>
      <c r="C120" s="754"/>
      <c r="D120" s="754"/>
      <c r="E120" s="754"/>
      <c r="F120" s="754"/>
      <c r="G120" s="754"/>
      <c r="H120" s="754"/>
      <c r="I120" s="754"/>
    </row>
    <row r="121" spans="2:9">
      <c r="B121" s="594"/>
      <c r="C121" s="594"/>
      <c r="D121" s="658" t="s">
        <v>662</v>
      </c>
      <c r="E121" s="658"/>
      <c r="F121" s="658"/>
      <c r="G121" s="658"/>
      <c r="H121" s="594"/>
      <c r="I121" s="594"/>
    </row>
    <row r="122" spans="2:9">
      <c r="B122" s="728" t="s">
        <v>331</v>
      </c>
      <c r="C122" s="728"/>
      <c r="D122" s="728"/>
      <c r="E122" s="728"/>
      <c r="F122" s="728"/>
      <c r="G122" s="728"/>
      <c r="H122" s="728"/>
      <c r="I122" s="728"/>
    </row>
    <row r="123" spans="2:9">
      <c r="B123" s="728" t="s">
        <v>338</v>
      </c>
      <c r="C123" s="728"/>
      <c r="D123" s="728"/>
      <c r="E123" s="728"/>
      <c r="F123" s="728"/>
      <c r="G123" s="728"/>
      <c r="H123" s="728"/>
      <c r="I123" s="728"/>
    </row>
    <row r="124" spans="2:9">
      <c r="B124" s="743" t="s">
        <v>659</v>
      </c>
      <c r="C124" s="743"/>
      <c r="D124" s="743"/>
      <c r="E124" s="743"/>
      <c r="F124" s="743"/>
      <c r="G124" s="743"/>
      <c r="H124" s="743"/>
      <c r="I124" s="743"/>
    </row>
    <row r="125" spans="2:9">
      <c r="B125" s="742" t="s">
        <v>336</v>
      </c>
      <c r="C125" s="742"/>
      <c r="D125" s="742"/>
      <c r="E125" s="742"/>
      <c r="F125" s="742"/>
      <c r="G125" s="742"/>
      <c r="H125" s="742"/>
      <c r="I125" s="742"/>
    </row>
    <row r="126" spans="2:9">
      <c r="B126" s="243"/>
      <c r="C126" s="243"/>
      <c r="D126" s="243"/>
      <c r="E126" s="243"/>
      <c r="F126" s="243"/>
      <c r="G126" s="243"/>
      <c r="H126" s="243"/>
      <c r="I126" s="243"/>
    </row>
    <row r="127" spans="2:9">
      <c r="B127" s="759" t="s">
        <v>59</v>
      </c>
      <c r="C127" s="760"/>
      <c r="D127" s="735" t="s">
        <v>180</v>
      </c>
      <c r="E127" s="736"/>
      <c r="F127" s="736"/>
      <c r="G127" s="736"/>
      <c r="H127" s="737"/>
      <c r="I127" s="729" t="s">
        <v>163</v>
      </c>
    </row>
    <row r="128" spans="2:9" ht="16.5">
      <c r="B128" s="761"/>
      <c r="C128" s="762"/>
      <c r="D128" s="596" t="s">
        <v>161</v>
      </c>
      <c r="E128" s="270" t="s">
        <v>181</v>
      </c>
      <c r="F128" s="596" t="s">
        <v>148</v>
      </c>
      <c r="G128" s="596" t="s">
        <v>149</v>
      </c>
      <c r="H128" s="596" t="s">
        <v>162</v>
      </c>
      <c r="I128" s="733"/>
    </row>
    <row r="129" spans="2:9">
      <c r="B129" s="763"/>
      <c r="C129" s="764"/>
      <c r="D129" s="596">
        <v>1</v>
      </c>
      <c r="E129" s="596">
        <v>2</v>
      </c>
      <c r="F129" s="596" t="s">
        <v>152</v>
      </c>
      <c r="G129" s="596">
        <v>4</v>
      </c>
      <c r="H129" s="596">
        <v>5</v>
      </c>
      <c r="I129" s="596" t="s">
        <v>164</v>
      </c>
    </row>
    <row r="130" spans="2:9">
      <c r="B130" s="271"/>
      <c r="C130" s="272"/>
      <c r="D130" s="273"/>
      <c r="E130" s="273"/>
      <c r="F130" s="273"/>
      <c r="G130" s="273"/>
      <c r="H130" s="274"/>
      <c r="I130" s="273"/>
    </row>
    <row r="131" spans="2:9">
      <c r="B131" s="755" t="s">
        <v>227</v>
      </c>
      <c r="C131" s="756"/>
      <c r="D131" s="523">
        <v>329723821.0083636</v>
      </c>
      <c r="E131" s="524">
        <v>-59980010.246935047</v>
      </c>
      <c r="F131" s="523">
        <f>+D131+E131</f>
        <v>269743810.76142853</v>
      </c>
      <c r="G131" s="524">
        <v>253923843.60083339</v>
      </c>
      <c r="H131" s="524">
        <v>219801844.35493335</v>
      </c>
      <c r="I131" s="523">
        <f>IF(AND(F131&gt;=0,G131&gt;=0),(F131-G131),"-")</f>
        <v>15819967.160595149</v>
      </c>
    </row>
    <row r="132" spans="2:9">
      <c r="B132" s="246"/>
      <c r="C132" s="247"/>
      <c r="D132" s="525"/>
      <c r="E132" s="267"/>
      <c r="F132" s="525"/>
      <c r="G132" s="525"/>
      <c r="H132" s="520"/>
      <c r="I132" s="525"/>
    </row>
    <row r="133" spans="2:9">
      <c r="B133" s="755" t="s">
        <v>228</v>
      </c>
      <c r="C133" s="756"/>
      <c r="D133" s="524">
        <v>7590879</v>
      </c>
      <c r="E133" s="524">
        <v>25070065.25</v>
      </c>
      <c r="F133" s="523">
        <f>+D133+E133</f>
        <v>32660944.25</v>
      </c>
      <c r="G133" s="524">
        <v>6750766.9400000004</v>
      </c>
      <c r="H133" s="524">
        <v>5898572.9400000004</v>
      </c>
      <c r="I133" s="523">
        <f>IF(AND(F133&gt;=0,G133&gt;=0),(F133-G133),"-")</f>
        <v>25910177.309999999</v>
      </c>
    </row>
    <row r="134" spans="2:9">
      <c r="B134" s="246"/>
      <c r="C134" s="247"/>
      <c r="D134" s="525"/>
      <c r="E134" s="525"/>
      <c r="F134" s="525"/>
      <c r="G134" s="525"/>
      <c r="H134" s="520"/>
      <c r="I134" s="525"/>
    </row>
    <row r="135" spans="2:9">
      <c r="B135" s="757" t="s">
        <v>392</v>
      </c>
      <c r="C135" s="758"/>
      <c r="D135" s="524">
        <v>0</v>
      </c>
      <c r="E135" s="524">
        <v>0</v>
      </c>
      <c r="F135" s="523">
        <f>+D135+E135</f>
        <v>0</v>
      </c>
      <c r="G135" s="524">
        <v>0</v>
      </c>
      <c r="H135" s="524">
        <v>0</v>
      </c>
      <c r="I135" s="523">
        <f>IF(AND(F135&gt;=0,G135&gt;=0),(F135-G135),"-")</f>
        <v>0</v>
      </c>
    </row>
    <row r="136" spans="2:9">
      <c r="B136" s="312"/>
      <c r="C136" s="313"/>
      <c r="D136" s="526"/>
      <c r="E136" s="526"/>
      <c r="F136" s="525"/>
      <c r="G136" s="526"/>
      <c r="H136" s="526"/>
      <c r="I136" s="525"/>
    </row>
    <row r="137" spans="2:9">
      <c r="B137" s="755" t="s">
        <v>96</v>
      </c>
      <c r="C137" s="756"/>
      <c r="D137" s="524">
        <v>0</v>
      </c>
      <c r="E137" s="524">
        <v>0</v>
      </c>
      <c r="F137" s="523">
        <v>0</v>
      </c>
      <c r="G137" s="524">
        <v>0</v>
      </c>
      <c r="H137" s="524">
        <v>0</v>
      </c>
      <c r="I137" s="523">
        <v>0</v>
      </c>
    </row>
    <row r="138" spans="2:9">
      <c r="B138" s="312"/>
      <c r="C138" s="313"/>
      <c r="D138" s="526"/>
      <c r="E138" s="526"/>
      <c r="F138" s="525"/>
      <c r="G138" s="526"/>
      <c r="H138" s="526"/>
      <c r="I138" s="525"/>
    </row>
    <row r="139" spans="2:9">
      <c r="B139" s="755" t="s">
        <v>155</v>
      </c>
      <c r="C139" s="756"/>
      <c r="D139" s="524">
        <v>0</v>
      </c>
      <c r="E139" s="524">
        <v>0</v>
      </c>
      <c r="F139" s="523">
        <v>0</v>
      </c>
      <c r="G139" s="524">
        <v>0</v>
      </c>
      <c r="H139" s="524">
        <v>0</v>
      </c>
      <c r="I139" s="523">
        <v>0</v>
      </c>
    </row>
    <row r="140" spans="2:9">
      <c r="B140" s="275"/>
      <c r="C140" s="276"/>
      <c r="D140" s="527"/>
      <c r="E140" s="527"/>
      <c r="F140" s="527"/>
      <c r="G140" s="527"/>
      <c r="H140" s="528"/>
      <c r="I140" s="527"/>
    </row>
    <row r="141" spans="2:9">
      <c r="B141" s="277"/>
      <c r="C141" s="278" t="s">
        <v>165</v>
      </c>
      <c r="D141" s="529">
        <f t="shared" ref="D141:I141" si="14">SUM(D131+D133+D135)</f>
        <v>337314700.0083636</v>
      </c>
      <c r="E141" s="529">
        <f t="shared" si="14"/>
        <v>-34909944.996935047</v>
      </c>
      <c r="F141" s="529">
        <f t="shared" si="14"/>
        <v>302404755.01142853</v>
      </c>
      <c r="G141" s="529">
        <f t="shared" si="14"/>
        <v>260674610.54083338</v>
      </c>
      <c r="H141" s="529">
        <f t="shared" si="14"/>
        <v>225700417.29493335</v>
      </c>
      <c r="I141" s="529">
        <f t="shared" si="14"/>
        <v>41730144.470595151</v>
      </c>
    </row>
    <row r="142" spans="2:9">
      <c r="B142" s="76"/>
      <c r="C142" s="76"/>
      <c r="D142" s="76"/>
      <c r="E142" s="76"/>
      <c r="F142" s="76"/>
      <c r="G142" s="266"/>
      <c r="H142" s="266"/>
      <c r="I142" s="76"/>
    </row>
    <row r="147" spans="2:9">
      <c r="B147" s="76"/>
      <c r="C147" s="76"/>
      <c r="D147" s="76"/>
      <c r="E147" s="76"/>
      <c r="F147" s="76"/>
      <c r="G147" s="76"/>
      <c r="H147" s="76"/>
      <c r="I147" s="76"/>
    </row>
    <row r="148" spans="2:9">
      <c r="B148" s="76"/>
      <c r="C148" s="76"/>
      <c r="D148" s="76"/>
      <c r="E148" s="76"/>
      <c r="F148" s="76"/>
      <c r="G148" s="76"/>
      <c r="H148" s="76"/>
      <c r="I148" s="76"/>
    </row>
    <row r="149" spans="2:9">
      <c r="B149" s="754" t="s">
        <v>310</v>
      </c>
      <c r="C149" s="754"/>
      <c r="D149" s="754"/>
      <c r="E149" s="754"/>
      <c r="F149" s="754"/>
      <c r="G149" s="754"/>
      <c r="H149" s="754"/>
      <c r="I149" s="754"/>
    </row>
    <row r="150" spans="2:9">
      <c r="B150" s="594"/>
      <c r="C150" s="658" t="s">
        <v>677</v>
      </c>
      <c r="D150" s="658"/>
      <c r="E150" s="658"/>
      <c r="F150" s="658"/>
      <c r="G150" s="594"/>
      <c r="H150" s="594"/>
      <c r="I150" s="594"/>
    </row>
    <row r="151" spans="2:9">
      <c r="B151" s="743" t="s">
        <v>331</v>
      </c>
      <c r="C151" s="743"/>
      <c r="D151" s="743"/>
      <c r="E151" s="743"/>
      <c r="F151" s="743"/>
      <c r="G151" s="743"/>
      <c r="H151" s="743"/>
      <c r="I151" s="743"/>
    </row>
    <row r="152" spans="2:9">
      <c r="B152" s="743" t="s">
        <v>339</v>
      </c>
      <c r="C152" s="743"/>
      <c r="D152" s="743"/>
      <c r="E152" s="743"/>
      <c r="F152" s="743"/>
      <c r="G152" s="743"/>
      <c r="H152" s="743"/>
      <c r="I152" s="743"/>
    </row>
    <row r="153" spans="2:9">
      <c r="B153" s="743" t="s">
        <v>659</v>
      </c>
      <c r="C153" s="743"/>
      <c r="D153" s="743"/>
      <c r="E153" s="743"/>
      <c r="F153" s="743"/>
      <c r="G153" s="743"/>
      <c r="H153" s="743"/>
      <c r="I153" s="743"/>
    </row>
    <row r="154" spans="2:9">
      <c r="B154" s="743" t="s">
        <v>336</v>
      </c>
      <c r="C154" s="743"/>
      <c r="D154" s="743"/>
      <c r="E154" s="743"/>
      <c r="F154" s="743"/>
      <c r="G154" s="743"/>
      <c r="H154" s="743"/>
      <c r="I154" s="743"/>
    </row>
    <row r="155" spans="2:9">
      <c r="B155" s="243"/>
      <c r="C155" s="243"/>
      <c r="D155" s="243"/>
      <c r="E155" s="243"/>
      <c r="F155" s="279"/>
      <c r="G155" s="279"/>
      <c r="H155" s="279"/>
      <c r="I155" s="243"/>
    </row>
    <row r="156" spans="2:9">
      <c r="B156" s="744" t="s">
        <v>59</v>
      </c>
      <c r="C156" s="745"/>
      <c r="D156" s="750" t="s">
        <v>160</v>
      </c>
      <c r="E156" s="751"/>
      <c r="F156" s="751"/>
      <c r="G156" s="751"/>
      <c r="H156" s="752"/>
      <c r="I156" s="753" t="s">
        <v>163</v>
      </c>
    </row>
    <row r="157" spans="2:9" ht="16.5">
      <c r="B157" s="746"/>
      <c r="C157" s="747"/>
      <c r="D157" s="213" t="s">
        <v>161</v>
      </c>
      <c r="E157" s="244" t="s">
        <v>181</v>
      </c>
      <c r="F157" s="213" t="s">
        <v>148</v>
      </c>
      <c r="G157" s="213" t="s">
        <v>149</v>
      </c>
      <c r="H157" s="213" t="s">
        <v>162</v>
      </c>
      <c r="I157" s="753"/>
    </row>
    <row r="158" spans="2:9">
      <c r="B158" s="748"/>
      <c r="C158" s="749"/>
      <c r="D158" s="245">
        <v>1</v>
      </c>
      <c r="E158" s="245">
        <v>2</v>
      </c>
      <c r="F158" s="245" t="s">
        <v>152</v>
      </c>
      <c r="G158" s="245">
        <v>4</v>
      </c>
      <c r="H158" s="245">
        <v>5</v>
      </c>
      <c r="I158" s="245" t="s">
        <v>164</v>
      </c>
    </row>
    <row r="159" spans="2:9">
      <c r="B159" s="280"/>
      <c r="C159" s="281"/>
      <c r="D159" s="282"/>
      <c r="E159" s="282"/>
      <c r="F159" s="282"/>
      <c r="G159" s="282"/>
      <c r="H159" s="282"/>
      <c r="I159" s="282"/>
    </row>
    <row r="160" spans="2:9">
      <c r="B160" s="740" t="s">
        <v>86</v>
      </c>
      <c r="C160" s="741"/>
      <c r="D160" s="530">
        <f t="shared" ref="D160" si="15">SUM(D161:D167)</f>
        <v>114250103.99000001</v>
      </c>
      <c r="E160" s="530">
        <f>SUM(E161:E167)</f>
        <v>-4649928.9414285673</v>
      </c>
      <c r="F160" s="530">
        <f>SUM(F161:F167)</f>
        <v>109600175.04857144</v>
      </c>
      <c r="G160" s="530">
        <f>SUM(G161:G167)</f>
        <v>109600175.05000001</v>
      </c>
      <c r="H160" s="530">
        <f>SUM(H161:H167)</f>
        <v>109257925.24000001</v>
      </c>
      <c r="I160" s="530">
        <f>SUM(I161:I167)</f>
        <v>-1.4285743236541748E-3</v>
      </c>
    </row>
    <row r="161" spans="2:9">
      <c r="B161" s="283"/>
      <c r="C161" s="284" t="s">
        <v>229</v>
      </c>
      <c r="D161" s="531">
        <v>41920733.68</v>
      </c>
      <c r="E161" s="532">
        <v>-110831.21000000005</v>
      </c>
      <c r="F161" s="533">
        <f>+D161+E161</f>
        <v>41809902.469999999</v>
      </c>
      <c r="G161" s="531">
        <v>41809902.469999999</v>
      </c>
      <c r="H161" s="531">
        <f>+G161</f>
        <v>41809902.469999999</v>
      </c>
      <c r="I161" s="533">
        <f>F161-G161</f>
        <v>0</v>
      </c>
    </row>
    <row r="162" spans="2:9">
      <c r="B162" s="285"/>
      <c r="C162" s="286" t="s">
        <v>230</v>
      </c>
      <c r="D162" s="534">
        <v>0</v>
      </c>
      <c r="E162" s="534">
        <v>0</v>
      </c>
      <c r="F162" s="535">
        <f t="shared" ref="F162:F167" si="16">+D162+E162</f>
        <v>0</v>
      </c>
      <c r="G162" s="534">
        <v>0</v>
      </c>
      <c r="H162" s="534">
        <v>0</v>
      </c>
      <c r="I162" s="535">
        <f t="shared" ref="I162:I197" si="17">F162-G162</f>
        <v>0</v>
      </c>
    </row>
    <row r="163" spans="2:9">
      <c r="B163" s="283"/>
      <c r="C163" s="284" t="s">
        <v>231</v>
      </c>
      <c r="D163" s="531">
        <v>9327491.8200000003</v>
      </c>
      <c r="E163" s="532">
        <f>-1082951.7+479084.68</f>
        <v>-603867.02</v>
      </c>
      <c r="F163" s="533">
        <f t="shared" si="16"/>
        <v>8723624.8000000007</v>
      </c>
      <c r="G163" s="531">
        <v>8723624.7999999989</v>
      </c>
      <c r="H163" s="531">
        <f>+G163</f>
        <v>8723624.7999999989</v>
      </c>
      <c r="I163" s="533">
        <f t="shared" si="17"/>
        <v>0</v>
      </c>
    </row>
    <row r="164" spans="2:9">
      <c r="B164" s="285"/>
      <c r="C164" s="286" t="s">
        <v>232</v>
      </c>
      <c r="D164" s="534">
        <v>10304070.65</v>
      </c>
      <c r="E164" s="534">
        <v>-474516.98</v>
      </c>
      <c r="F164" s="535">
        <f t="shared" si="16"/>
        <v>9829553.6699999999</v>
      </c>
      <c r="G164" s="534">
        <v>9829553.6699999981</v>
      </c>
      <c r="H164" s="534">
        <v>9487303.8599999994</v>
      </c>
      <c r="I164" s="535">
        <f t="shared" si="17"/>
        <v>0</v>
      </c>
    </row>
    <row r="165" spans="2:9">
      <c r="B165" s="283"/>
      <c r="C165" s="284" t="s">
        <v>233</v>
      </c>
      <c r="D165" s="531">
        <v>42840925</v>
      </c>
      <c r="E165" s="532">
        <v>582536.60857143253</v>
      </c>
      <c r="F165" s="533">
        <f t="shared" si="16"/>
        <v>43423461.608571433</v>
      </c>
      <c r="G165" s="531">
        <v>43423461.610000007</v>
      </c>
      <c r="H165" s="531">
        <f>+G165</f>
        <v>43423461.610000007</v>
      </c>
      <c r="I165" s="533">
        <f t="shared" si="17"/>
        <v>-1.4285743236541748E-3</v>
      </c>
    </row>
    <row r="166" spans="2:9">
      <c r="B166" s="285"/>
      <c r="C166" s="286" t="s">
        <v>234</v>
      </c>
      <c r="D166" s="534">
        <v>4790846.84</v>
      </c>
      <c r="E166" s="534">
        <v>-4790846.84</v>
      </c>
      <c r="F166" s="535">
        <f t="shared" si="16"/>
        <v>0</v>
      </c>
      <c r="G166" s="534">
        <v>0</v>
      </c>
      <c r="H166" s="534">
        <v>0</v>
      </c>
      <c r="I166" s="535">
        <f t="shared" si="17"/>
        <v>0</v>
      </c>
    </row>
    <row r="167" spans="2:9">
      <c r="B167" s="283"/>
      <c r="C167" s="284" t="s">
        <v>235</v>
      </c>
      <c r="D167" s="531">
        <v>5066036</v>
      </c>
      <c r="E167" s="532">
        <v>747596.5</v>
      </c>
      <c r="F167" s="533">
        <f t="shared" si="16"/>
        <v>5813632.5</v>
      </c>
      <c r="G167" s="531">
        <v>5813632.5</v>
      </c>
      <c r="H167" s="531">
        <f>+G167</f>
        <v>5813632.5</v>
      </c>
      <c r="I167" s="533">
        <f t="shared" si="17"/>
        <v>0</v>
      </c>
    </row>
    <row r="168" spans="2:9">
      <c r="B168" s="740" t="s">
        <v>87</v>
      </c>
      <c r="C168" s="741"/>
      <c r="D168" s="536">
        <f t="shared" ref="D168:H168" si="18">SUM(D169:D177)</f>
        <v>142035780.26200002</v>
      </c>
      <c r="E168" s="536">
        <f>SUM(E169:E177)</f>
        <v>-32403886.748363633</v>
      </c>
      <c r="F168" s="536">
        <f>SUM(F169:F177)</f>
        <v>109631893.51363638</v>
      </c>
      <c r="G168" s="536">
        <f t="shared" si="18"/>
        <v>106210658.49333337</v>
      </c>
      <c r="H168" s="536">
        <f t="shared" si="18"/>
        <v>81490819.085333362</v>
      </c>
      <c r="I168" s="536">
        <f>SUM(I169:I177)</f>
        <v>3421235.0203029872</v>
      </c>
    </row>
    <row r="169" spans="2:9">
      <c r="B169" s="283"/>
      <c r="C169" s="284" t="s">
        <v>236</v>
      </c>
      <c r="D169" s="531">
        <v>1093607.3819999998</v>
      </c>
      <c r="E169" s="532">
        <v>293724.34800000041</v>
      </c>
      <c r="F169" s="533">
        <f t="shared" ref="F169:F177" si="19">+D169+E169</f>
        <v>1387331.7300000002</v>
      </c>
      <c r="G169" s="532">
        <v>1293488.01</v>
      </c>
      <c r="H169" s="532">
        <v>1155098.52</v>
      </c>
      <c r="I169" s="533">
        <f>F169-G169</f>
        <v>93843.720000000205</v>
      </c>
    </row>
    <row r="170" spans="2:9">
      <c r="B170" s="285"/>
      <c r="C170" s="286" t="s">
        <v>237</v>
      </c>
      <c r="D170" s="534">
        <v>1392939.3371212122</v>
      </c>
      <c r="E170" s="534">
        <v>-1195845.7116666667</v>
      </c>
      <c r="F170" s="535">
        <f t="shared" si="19"/>
        <v>197093.62545454549</v>
      </c>
      <c r="G170" s="534">
        <v>170348.08000000002</v>
      </c>
      <c r="H170" s="534">
        <v>117958.68</v>
      </c>
      <c r="I170" s="535">
        <f t="shared" si="17"/>
        <v>26745.54545454547</v>
      </c>
    </row>
    <row r="171" spans="2:9">
      <c r="B171" s="283"/>
      <c r="C171" s="284" t="s">
        <v>238</v>
      </c>
      <c r="D171" s="531">
        <v>0</v>
      </c>
      <c r="E171" s="532">
        <v>0</v>
      </c>
      <c r="F171" s="533">
        <f t="shared" si="19"/>
        <v>0</v>
      </c>
      <c r="G171" s="532">
        <v>0</v>
      </c>
      <c r="H171" s="531">
        <v>0</v>
      </c>
      <c r="I171" s="533">
        <f t="shared" si="17"/>
        <v>0</v>
      </c>
    </row>
    <row r="172" spans="2:9">
      <c r="B172" s="285"/>
      <c r="C172" s="286" t="s">
        <v>239</v>
      </c>
      <c r="D172" s="534">
        <v>531201.1</v>
      </c>
      <c r="E172" s="534">
        <v>-131564.32</v>
      </c>
      <c r="F172" s="535">
        <f t="shared" si="19"/>
        <v>399636.77999999997</v>
      </c>
      <c r="G172" s="534">
        <v>272584.45999999996</v>
      </c>
      <c r="H172" s="534">
        <v>261999.46199999997</v>
      </c>
      <c r="I172" s="535">
        <f t="shared" si="17"/>
        <v>127052.32</v>
      </c>
    </row>
    <row r="173" spans="2:9">
      <c r="B173" s="283"/>
      <c r="C173" s="284" t="s">
        <v>240</v>
      </c>
      <c r="D173" s="531">
        <v>136620785.28</v>
      </c>
      <c r="E173" s="531">
        <v>-29174807.864696965</v>
      </c>
      <c r="F173" s="533">
        <f t="shared" si="19"/>
        <v>107445977.41530304</v>
      </c>
      <c r="G173" s="532">
        <v>104292378.71333338</v>
      </c>
      <c r="H173" s="532">
        <v>79797534.363333359</v>
      </c>
      <c r="I173" s="533">
        <f t="shared" si="17"/>
        <v>3153598.7019696534</v>
      </c>
    </row>
    <row r="174" spans="2:9">
      <c r="B174" s="285"/>
      <c r="C174" s="286" t="s">
        <v>241</v>
      </c>
      <c r="D174" s="534">
        <v>76545.454545454573</v>
      </c>
      <c r="E174" s="534">
        <v>3051.93</v>
      </c>
      <c r="F174" s="535">
        <f t="shared" si="19"/>
        <v>79597.384545454566</v>
      </c>
      <c r="G174" s="534">
        <v>78793.3</v>
      </c>
      <c r="H174" s="534">
        <v>78002.53</v>
      </c>
      <c r="I174" s="535">
        <f t="shared" si="17"/>
        <v>804.08454545456334</v>
      </c>
    </row>
    <row r="175" spans="2:9">
      <c r="B175" s="283"/>
      <c r="C175" s="284" t="s">
        <v>242</v>
      </c>
      <c r="D175" s="531">
        <v>2307500</v>
      </c>
      <c r="E175" s="531">
        <v>-2281620.12</v>
      </c>
      <c r="F175" s="533">
        <f t="shared" si="19"/>
        <v>25879.879999999888</v>
      </c>
      <c r="G175" s="532">
        <v>15262.130000000001</v>
      </c>
      <c r="H175" s="531">
        <v>15262.129999999997</v>
      </c>
      <c r="I175" s="533">
        <f t="shared" si="17"/>
        <v>10617.749999999887</v>
      </c>
    </row>
    <row r="176" spans="2:9">
      <c r="B176" s="285"/>
      <c r="C176" s="286" t="s">
        <v>243</v>
      </c>
      <c r="D176" s="534">
        <v>0</v>
      </c>
      <c r="E176" s="534">
        <v>0</v>
      </c>
      <c r="F176" s="535">
        <f t="shared" si="19"/>
        <v>0</v>
      </c>
      <c r="G176" s="534">
        <v>0</v>
      </c>
      <c r="H176" s="534">
        <v>0</v>
      </c>
      <c r="I176" s="535">
        <f t="shared" si="17"/>
        <v>0</v>
      </c>
    </row>
    <row r="177" spans="2:9">
      <c r="B177" s="283"/>
      <c r="C177" s="284" t="s">
        <v>244</v>
      </c>
      <c r="D177" s="531">
        <v>13201.708333333334</v>
      </c>
      <c r="E177" s="531">
        <v>83174.990000000005</v>
      </c>
      <c r="F177" s="533">
        <f t="shared" si="19"/>
        <v>96376.698333333334</v>
      </c>
      <c r="G177" s="532">
        <v>87803.799999999988</v>
      </c>
      <c r="H177" s="532">
        <v>64963.4</v>
      </c>
      <c r="I177" s="533">
        <f t="shared" si="17"/>
        <v>8572.8983333333454</v>
      </c>
    </row>
    <row r="178" spans="2:9">
      <c r="B178" s="740" t="s">
        <v>88</v>
      </c>
      <c r="C178" s="741"/>
      <c r="D178" s="536">
        <f t="shared" ref="D178" si="20">SUM(D179:D187)</f>
        <v>39186873.346363634</v>
      </c>
      <c r="E178" s="536">
        <f>SUM(E179:E187)</f>
        <v>11324868.850000001</v>
      </c>
      <c r="F178" s="536">
        <f>SUM(F179:F187)</f>
        <v>50511742.196363635</v>
      </c>
      <c r="G178" s="536">
        <f>SUM(G179:G187)</f>
        <v>38113010.057500005</v>
      </c>
      <c r="H178" s="536">
        <f>SUM(H179:H187)</f>
        <v>29053100.029600002</v>
      </c>
      <c r="I178" s="536">
        <f>SUM(I179:I187)</f>
        <v>12398732.138863627</v>
      </c>
    </row>
    <row r="179" spans="2:9">
      <c r="B179" s="283"/>
      <c r="C179" s="284" t="s">
        <v>245</v>
      </c>
      <c r="D179" s="531">
        <v>246311.23636363633</v>
      </c>
      <c r="E179" s="531">
        <v>402568.2</v>
      </c>
      <c r="F179" s="533">
        <f t="shared" ref="F179:F187" si="21">+D179+E179</f>
        <v>648879.43636363628</v>
      </c>
      <c r="G179" s="532">
        <v>317589.8</v>
      </c>
      <c r="H179" s="531">
        <v>296177.46999999997</v>
      </c>
      <c r="I179" s="533">
        <f>F179-G179</f>
        <v>331289.63636363629</v>
      </c>
    </row>
    <row r="180" spans="2:9">
      <c r="B180" s="285"/>
      <c r="C180" s="286" t="s">
        <v>246</v>
      </c>
      <c r="D180" s="534">
        <v>2436407.27</v>
      </c>
      <c r="E180" s="534">
        <v>-1863699.52</v>
      </c>
      <c r="F180" s="535">
        <f t="shared" si="21"/>
        <v>572707.75</v>
      </c>
      <c r="G180" s="534">
        <v>316227.75</v>
      </c>
      <c r="H180" s="534">
        <v>130630.43000000001</v>
      </c>
      <c r="I180" s="535">
        <f t="shared" si="17"/>
        <v>256480</v>
      </c>
    </row>
    <row r="181" spans="2:9">
      <c r="B181" s="283"/>
      <c r="C181" s="284" t="s">
        <v>247</v>
      </c>
      <c r="D181" s="531">
        <v>2766697.8</v>
      </c>
      <c r="E181" s="531">
        <v>2174968.17</v>
      </c>
      <c r="F181" s="533">
        <f t="shared" si="21"/>
        <v>4941665.97</v>
      </c>
      <c r="G181" s="532">
        <v>2463768.17</v>
      </c>
      <c r="H181" s="532">
        <v>2071224.1700000002</v>
      </c>
      <c r="I181" s="533">
        <f t="shared" si="17"/>
        <v>2477897.7999999998</v>
      </c>
    </row>
    <row r="182" spans="2:9">
      <c r="B182" s="285"/>
      <c r="C182" s="286" t="s">
        <v>248</v>
      </c>
      <c r="D182" s="534">
        <v>188328.6</v>
      </c>
      <c r="E182" s="534">
        <v>122904.29999999999</v>
      </c>
      <c r="F182" s="535">
        <f t="shared" si="21"/>
        <v>311232.90000000002</v>
      </c>
      <c r="G182" s="534">
        <v>145984.09</v>
      </c>
      <c r="H182" s="534">
        <v>145636.09</v>
      </c>
      <c r="I182" s="535">
        <f t="shared" si="17"/>
        <v>165248.81000000003</v>
      </c>
    </row>
    <row r="183" spans="2:9">
      <c r="B183" s="283"/>
      <c r="C183" s="284" t="s">
        <v>249</v>
      </c>
      <c r="D183" s="531">
        <v>18463201.789999999</v>
      </c>
      <c r="E183" s="531">
        <v>4495046.9500000011</v>
      </c>
      <c r="F183" s="533">
        <f t="shared" si="21"/>
        <v>22958248.740000002</v>
      </c>
      <c r="G183" s="532">
        <v>16019517.999999996</v>
      </c>
      <c r="H183" s="532">
        <v>12025124.270000001</v>
      </c>
      <c r="I183" s="533">
        <f t="shared" si="17"/>
        <v>6938730.7400000058</v>
      </c>
    </row>
    <row r="184" spans="2:9">
      <c r="B184" s="285"/>
      <c r="C184" s="286" t="s">
        <v>250</v>
      </c>
      <c r="D184" s="534">
        <v>0</v>
      </c>
      <c r="E184" s="534">
        <v>0</v>
      </c>
      <c r="F184" s="535">
        <f t="shared" si="21"/>
        <v>0</v>
      </c>
      <c r="G184" s="534">
        <v>0</v>
      </c>
      <c r="H184" s="534">
        <v>0</v>
      </c>
      <c r="I184" s="535">
        <f t="shared" si="17"/>
        <v>0</v>
      </c>
    </row>
    <row r="185" spans="2:9">
      <c r="B185" s="283"/>
      <c r="C185" s="284" t="s">
        <v>251</v>
      </c>
      <c r="D185" s="531">
        <v>157000</v>
      </c>
      <c r="E185" s="531">
        <v>85122.240000000005</v>
      </c>
      <c r="F185" s="533">
        <f t="shared" si="21"/>
        <v>242122.23999999999</v>
      </c>
      <c r="G185" s="532">
        <v>85122.240000000005</v>
      </c>
      <c r="H185" s="531">
        <v>79122.239600000001</v>
      </c>
      <c r="I185" s="533">
        <f t="shared" si="17"/>
        <v>157000</v>
      </c>
    </row>
    <row r="186" spans="2:9">
      <c r="B186" s="285"/>
      <c r="C186" s="286" t="s">
        <v>252</v>
      </c>
      <c r="D186" s="534">
        <v>0</v>
      </c>
      <c r="E186" s="534">
        <v>0</v>
      </c>
      <c r="F186" s="535">
        <f t="shared" si="21"/>
        <v>0</v>
      </c>
      <c r="G186" s="534">
        <v>0</v>
      </c>
      <c r="H186" s="534">
        <v>0</v>
      </c>
      <c r="I186" s="535">
        <f t="shared" si="17"/>
        <v>0</v>
      </c>
    </row>
    <row r="187" spans="2:9">
      <c r="B187" s="283"/>
      <c r="C187" s="284" t="s">
        <v>253</v>
      </c>
      <c r="D187" s="531">
        <v>14928926.65</v>
      </c>
      <c r="E187" s="531">
        <v>5907958.5099999998</v>
      </c>
      <c r="F187" s="533">
        <f t="shared" si="21"/>
        <v>20836885.16</v>
      </c>
      <c r="G187" s="532">
        <v>18764800.007500015</v>
      </c>
      <c r="H187" s="531">
        <v>14305185.360000001</v>
      </c>
      <c r="I187" s="533">
        <f t="shared" si="17"/>
        <v>2072085.1524999849</v>
      </c>
    </row>
    <row r="188" spans="2:9">
      <c r="B188" s="740" t="s">
        <v>156</v>
      </c>
      <c r="C188" s="741"/>
      <c r="D188" s="536">
        <f>SUM(D189:D197)</f>
        <v>0</v>
      </c>
      <c r="E188" s="536">
        <f>SUM(E189:E197)</f>
        <v>0</v>
      </c>
      <c r="F188" s="536">
        <f>SUM(F189:F197)</f>
        <v>0</v>
      </c>
      <c r="G188" s="536">
        <f>SUM(G189:G197)</f>
        <v>0</v>
      </c>
      <c r="H188" s="537">
        <f t="shared" ref="H188" si="22">+G188</f>
        <v>0</v>
      </c>
      <c r="I188" s="536">
        <f t="shared" si="17"/>
        <v>0</v>
      </c>
    </row>
    <row r="189" spans="2:9">
      <c r="B189" s="287"/>
      <c r="C189" s="284" t="s">
        <v>90</v>
      </c>
      <c r="D189" s="531">
        <v>0</v>
      </c>
      <c r="E189" s="531">
        <v>0</v>
      </c>
      <c r="F189" s="533">
        <f t="shared" ref="F189:F197" si="23">D189+E189</f>
        <v>0</v>
      </c>
      <c r="G189" s="532">
        <v>0</v>
      </c>
      <c r="H189" s="531">
        <v>0</v>
      </c>
      <c r="I189" s="533">
        <f t="shared" si="17"/>
        <v>0</v>
      </c>
    </row>
    <row r="190" spans="2:9">
      <c r="B190" s="285"/>
      <c r="C190" s="286" t="s">
        <v>157</v>
      </c>
      <c r="D190" s="534">
        <v>0</v>
      </c>
      <c r="E190" s="534">
        <v>0</v>
      </c>
      <c r="F190" s="535">
        <f t="shared" si="23"/>
        <v>0</v>
      </c>
      <c r="G190" s="534">
        <v>0</v>
      </c>
      <c r="H190" s="534">
        <v>0</v>
      </c>
      <c r="I190" s="535">
        <f t="shared" si="17"/>
        <v>0</v>
      </c>
    </row>
    <row r="191" spans="2:9">
      <c r="B191" s="287"/>
      <c r="C191" s="284" t="s">
        <v>158</v>
      </c>
      <c r="D191" s="531">
        <v>0</v>
      </c>
      <c r="E191" s="531">
        <v>0</v>
      </c>
      <c r="F191" s="533">
        <f t="shared" si="23"/>
        <v>0</v>
      </c>
      <c r="G191" s="532">
        <v>0</v>
      </c>
      <c r="H191" s="531">
        <v>0</v>
      </c>
      <c r="I191" s="533">
        <f t="shared" si="17"/>
        <v>0</v>
      </c>
    </row>
    <row r="192" spans="2:9">
      <c r="B192" s="285"/>
      <c r="C192" s="286" t="s">
        <v>95</v>
      </c>
      <c r="D192" s="534">
        <v>0</v>
      </c>
      <c r="E192" s="534">
        <v>0</v>
      </c>
      <c r="F192" s="535">
        <f t="shared" si="23"/>
        <v>0</v>
      </c>
      <c r="G192" s="534">
        <v>0</v>
      </c>
      <c r="H192" s="534">
        <v>0</v>
      </c>
      <c r="I192" s="535">
        <f t="shared" si="17"/>
        <v>0</v>
      </c>
    </row>
    <row r="193" spans="2:9">
      <c r="B193" s="287"/>
      <c r="C193" s="284" t="s">
        <v>96</v>
      </c>
      <c r="D193" s="531">
        <v>0</v>
      </c>
      <c r="E193" s="531">
        <v>0</v>
      </c>
      <c r="F193" s="533">
        <f t="shared" si="23"/>
        <v>0</v>
      </c>
      <c r="G193" s="531">
        <v>0</v>
      </c>
      <c r="H193" s="531">
        <v>0</v>
      </c>
      <c r="I193" s="533">
        <f t="shared" si="17"/>
        <v>0</v>
      </c>
    </row>
    <row r="194" spans="2:9">
      <c r="B194" s="285"/>
      <c r="C194" s="286" t="s">
        <v>254</v>
      </c>
      <c r="D194" s="534">
        <v>0</v>
      </c>
      <c r="E194" s="534">
        <v>0</v>
      </c>
      <c r="F194" s="535">
        <f t="shared" si="23"/>
        <v>0</v>
      </c>
      <c r="G194" s="534">
        <v>0</v>
      </c>
      <c r="H194" s="534">
        <v>0</v>
      </c>
      <c r="I194" s="535">
        <f t="shared" si="17"/>
        <v>0</v>
      </c>
    </row>
    <row r="195" spans="2:9">
      <c r="B195" s="288"/>
      <c r="C195" s="289" t="s">
        <v>98</v>
      </c>
      <c r="D195" s="531">
        <v>0</v>
      </c>
      <c r="E195" s="531">
        <v>0</v>
      </c>
      <c r="F195" s="533">
        <f t="shared" si="23"/>
        <v>0</v>
      </c>
      <c r="G195" s="532">
        <v>0</v>
      </c>
      <c r="H195" s="532">
        <v>0</v>
      </c>
      <c r="I195" s="533">
        <f t="shared" si="17"/>
        <v>0</v>
      </c>
    </row>
    <row r="196" spans="2:9">
      <c r="B196" s="285"/>
      <c r="C196" s="286" t="s">
        <v>100</v>
      </c>
      <c r="D196" s="534">
        <v>0</v>
      </c>
      <c r="E196" s="534">
        <v>0</v>
      </c>
      <c r="F196" s="535">
        <f t="shared" si="23"/>
        <v>0</v>
      </c>
      <c r="G196" s="534">
        <v>0</v>
      </c>
      <c r="H196" s="534">
        <v>0</v>
      </c>
      <c r="I196" s="535">
        <f t="shared" si="17"/>
        <v>0</v>
      </c>
    </row>
    <row r="197" spans="2:9">
      <c r="B197" s="290"/>
      <c r="C197" s="291" t="s">
        <v>101</v>
      </c>
      <c r="D197" s="538">
        <v>0</v>
      </c>
      <c r="E197" s="538">
        <v>0</v>
      </c>
      <c r="F197" s="539">
        <f t="shared" si="23"/>
        <v>0</v>
      </c>
      <c r="G197" s="540">
        <v>0</v>
      </c>
      <c r="H197" s="540">
        <v>0</v>
      </c>
      <c r="I197" s="539">
        <f t="shared" si="17"/>
        <v>0</v>
      </c>
    </row>
    <row r="198" spans="2:9">
      <c r="B198" s="740" t="s">
        <v>255</v>
      </c>
      <c r="C198" s="741"/>
      <c r="D198" s="536">
        <f t="shared" ref="D198:I198" si="24">SUM(D199:D207)</f>
        <v>7590879</v>
      </c>
      <c r="E198" s="536">
        <f t="shared" si="24"/>
        <v>25070065.25</v>
      </c>
      <c r="F198" s="536">
        <f t="shared" si="24"/>
        <v>32660944.25</v>
      </c>
      <c r="G198" s="536">
        <f t="shared" si="24"/>
        <v>6750766.9400000004</v>
      </c>
      <c r="H198" s="536">
        <f t="shared" si="24"/>
        <v>5898572.9400000004</v>
      </c>
      <c r="I198" s="536">
        <f t="shared" si="24"/>
        <v>25910177.309999999</v>
      </c>
    </row>
    <row r="199" spans="2:9">
      <c r="B199" s="283"/>
      <c r="C199" s="289" t="s">
        <v>256</v>
      </c>
      <c r="D199" s="531">
        <v>0</v>
      </c>
      <c r="E199" s="531">
        <v>21525.52</v>
      </c>
      <c r="F199" s="533">
        <f t="shared" ref="F199:F207" si="25">+D199+E199</f>
        <v>21525.52</v>
      </c>
      <c r="G199" s="541">
        <v>21525.52</v>
      </c>
      <c r="H199" s="542">
        <v>21525.52</v>
      </c>
      <c r="I199" s="543">
        <f t="shared" ref="I199:I207" si="26">F199-G199</f>
        <v>0</v>
      </c>
    </row>
    <row r="200" spans="2:9">
      <c r="B200" s="285"/>
      <c r="C200" s="286" t="s">
        <v>257</v>
      </c>
      <c r="D200" s="534">
        <v>0</v>
      </c>
      <c r="E200" s="534">
        <v>0</v>
      </c>
      <c r="F200" s="535">
        <f t="shared" si="25"/>
        <v>0</v>
      </c>
      <c r="G200" s="534">
        <v>0</v>
      </c>
      <c r="H200" s="544">
        <v>0</v>
      </c>
      <c r="I200" s="535">
        <f t="shared" si="26"/>
        <v>0</v>
      </c>
    </row>
    <row r="201" spans="2:9">
      <c r="B201" s="283"/>
      <c r="C201" s="289" t="s">
        <v>258</v>
      </c>
      <c r="D201" s="531">
        <v>7590879</v>
      </c>
      <c r="E201" s="531">
        <v>24434264.809999999</v>
      </c>
      <c r="F201" s="533">
        <f t="shared" si="25"/>
        <v>32025143.809999999</v>
      </c>
      <c r="G201" s="532">
        <v>6622983.1000000006</v>
      </c>
      <c r="H201" s="542">
        <v>5770789.1000000006</v>
      </c>
      <c r="I201" s="543">
        <f t="shared" si="26"/>
        <v>25402160.709999997</v>
      </c>
    </row>
    <row r="202" spans="2:9">
      <c r="B202" s="285"/>
      <c r="C202" s="286" t="s">
        <v>259</v>
      </c>
      <c r="D202" s="534">
        <v>0</v>
      </c>
      <c r="E202" s="534">
        <v>0</v>
      </c>
      <c r="F202" s="535">
        <f t="shared" si="25"/>
        <v>0</v>
      </c>
      <c r="G202" s="534">
        <v>0</v>
      </c>
      <c r="H202" s="544">
        <v>0</v>
      </c>
      <c r="I202" s="535">
        <f t="shared" si="26"/>
        <v>0</v>
      </c>
    </row>
    <row r="203" spans="2:9">
      <c r="B203" s="283"/>
      <c r="C203" s="289" t="s">
        <v>260</v>
      </c>
      <c r="D203" s="531">
        <v>0</v>
      </c>
      <c r="E203" s="531">
        <v>0</v>
      </c>
      <c r="F203" s="533">
        <f t="shared" si="25"/>
        <v>0</v>
      </c>
      <c r="G203" s="532">
        <v>0</v>
      </c>
      <c r="H203" s="542">
        <v>0</v>
      </c>
      <c r="I203" s="533">
        <f t="shared" si="26"/>
        <v>0</v>
      </c>
    </row>
    <row r="204" spans="2:9">
      <c r="B204" s="285"/>
      <c r="C204" s="286" t="s">
        <v>261</v>
      </c>
      <c r="D204" s="534">
        <v>0</v>
      </c>
      <c r="E204" s="534">
        <v>614274.91999999993</v>
      </c>
      <c r="F204" s="535">
        <f t="shared" si="25"/>
        <v>614274.91999999993</v>
      </c>
      <c r="G204" s="534">
        <v>106258.32</v>
      </c>
      <c r="H204" s="544">
        <v>106258.32</v>
      </c>
      <c r="I204" s="535">
        <f t="shared" si="26"/>
        <v>508016.59999999992</v>
      </c>
    </row>
    <row r="205" spans="2:9">
      <c r="B205" s="283"/>
      <c r="C205" s="289" t="s">
        <v>262</v>
      </c>
      <c r="D205" s="531">
        <v>0</v>
      </c>
      <c r="E205" s="531">
        <v>0</v>
      </c>
      <c r="F205" s="533">
        <f t="shared" si="25"/>
        <v>0</v>
      </c>
      <c r="G205" s="532">
        <v>0</v>
      </c>
      <c r="H205" s="542">
        <v>0</v>
      </c>
      <c r="I205" s="533">
        <f t="shared" si="26"/>
        <v>0</v>
      </c>
    </row>
    <row r="206" spans="2:9">
      <c r="B206" s="285"/>
      <c r="C206" s="286" t="s">
        <v>263</v>
      </c>
      <c r="D206" s="534">
        <v>0</v>
      </c>
      <c r="E206" s="534">
        <v>0</v>
      </c>
      <c r="F206" s="535">
        <f t="shared" si="25"/>
        <v>0</v>
      </c>
      <c r="G206" s="534">
        <v>0</v>
      </c>
      <c r="H206" s="544">
        <v>0</v>
      </c>
      <c r="I206" s="535">
        <f t="shared" si="26"/>
        <v>0</v>
      </c>
    </row>
    <row r="207" spans="2:9">
      <c r="B207" s="283"/>
      <c r="C207" s="289" t="s">
        <v>123</v>
      </c>
      <c r="D207" s="531">
        <v>0</v>
      </c>
      <c r="E207" s="531">
        <v>0</v>
      </c>
      <c r="F207" s="533">
        <f t="shared" si="25"/>
        <v>0</v>
      </c>
      <c r="G207" s="543">
        <v>0</v>
      </c>
      <c r="H207" s="545">
        <v>0</v>
      </c>
      <c r="I207" s="533">
        <f t="shared" si="26"/>
        <v>0</v>
      </c>
    </row>
    <row r="208" spans="2:9">
      <c r="B208" s="740" t="s">
        <v>211</v>
      </c>
      <c r="C208" s="741"/>
      <c r="D208" s="536">
        <f t="shared" ref="D208:I208" si="27">SUM(D209:D211)</f>
        <v>0</v>
      </c>
      <c r="E208" s="536">
        <f t="shared" si="27"/>
        <v>0</v>
      </c>
      <c r="F208" s="536">
        <f>SUM(F209:F211)</f>
        <v>0</v>
      </c>
      <c r="G208" s="536">
        <f t="shared" si="27"/>
        <v>0</v>
      </c>
      <c r="H208" s="536">
        <f t="shared" si="27"/>
        <v>0</v>
      </c>
      <c r="I208" s="536">
        <f t="shared" si="27"/>
        <v>0</v>
      </c>
    </row>
    <row r="209" spans="2:9">
      <c r="B209" s="288"/>
      <c r="C209" s="289" t="s">
        <v>264</v>
      </c>
      <c r="D209" s="531">
        <v>0</v>
      </c>
      <c r="E209" s="532">
        <v>0</v>
      </c>
      <c r="F209" s="533">
        <v>0</v>
      </c>
      <c r="G209" s="532">
        <v>0</v>
      </c>
      <c r="H209" s="532">
        <v>0</v>
      </c>
      <c r="I209" s="533">
        <f>F209-G209</f>
        <v>0</v>
      </c>
    </row>
    <row r="210" spans="2:9">
      <c r="B210" s="285"/>
      <c r="C210" s="286" t="s">
        <v>265</v>
      </c>
      <c r="D210" s="534">
        <v>0</v>
      </c>
      <c r="E210" s="534">
        <v>0</v>
      </c>
      <c r="F210" s="535">
        <f t="shared" ref="F210" si="28">+D210+E210</f>
        <v>0</v>
      </c>
      <c r="G210" s="534">
        <v>0</v>
      </c>
      <c r="H210" s="534">
        <f>+G210</f>
        <v>0</v>
      </c>
      <c r="I210" s="535">
        <f>F210-G210</f>
        <v>0</v>
      </c>
    </row>
    <row r="211" spans="2:9">
      <c r="B211" s="288"/>
      <c r="C211" s="289" t="s">
        <v>266</v>
      </c>
      <c r="D211" s="531">
        <v>0</v>
      </c>
      <c r="E211" s="531">
        <v>0</v>
      </c>
      <c r="F211" s="533">
        <f>D211+E211</f>
        <v>0</v>
      </c>
      <c r="G211" s="532">
        <v>0</v>
      </c>
      <c r="H211" s="532">
        <v>0</v>
      </c>
      <c r="I211" s="533">
        <f>F211-G211</f>
        <v>0</v>
      </c>
    </row>
    <row r="212" spans="2:9">
      <c r="B212" s="740" t="s">
        <v>267</v>
      </c>
      <c r="C212" s="741"/>
      <c r="D212" s="536">
        <f t="shared" ref="D212:I212" si="29">SUM(D213:D219)</f>
        <v>0</v>
      </c>
      <c r="E212" s="536">
        <f t="shared" si="29"/>
        <v>0</v>
      </c>
      <c r="F212" s="536">
        <f t="shared" si="29"/>
        <v>0</v>
      </c>
      <c r="G212" s="536">
        <f t="shared" si="29"/>
        <v>0</v>
      </c>
      <c r="H212" s="536">
        <f t="shared" si="29"/>
        <v>0</v>
      </c>
      <c r="I212" s="536">
        <f t="shared" si="29"/>
        <v>0</v>
      </c>
    </row>
    <row r="213" spans="2:9">
      <c r="B213" s="288"/>
      <c r="C213" s="289" t="s">
        <v>268</v>
      </c>
      <c r="D213" s="531">
        <v>0</v>
      </c>
      <c r="E213" s="531">
        <v>0</v>
      </c>
      <c r="F213" s="533">
        <f>D213+E213</f>
        <v>0</v>
      </c>
      <c r="G213" s="532">
        <v>0</v>
      </c>
      <c r="H213" s="532">
        <v>0</v>
      </c>
      <c r="I213" s="533">
        <f>F213-G213</f>
        <v>0</v>
      </c>
    </row>
    <row r="214" spans="2:9">
      <c r="B214" s="285"/>
      <c r="C214" s="286" t="s">
        <v>269</v>
      </c>
      <c r="D214" s="534">
        <v>0</v>
      </c>
      <c r="E214" s="534">
        <v>0</v>
      </c>
      <c r="F214" s="535">
        <f>D214+E214</f>
        <v>0</v>
      </c>
      <c r="G214" s="534">
        <v>0</v>
      </c>
      <c r="H214" s="534">
        <v>0</v>
      </c>
      <c r="I214" s="535">
        <f>F214-G214</f>
        <v>0</v>
      </c>
    </row>
    <row r="215" spans="2:9">
      <c r="B215" s="288"/>
      <c r="C215" s="289" t="s">
        <v>270</v>
      </c>
      <c r="D215" s="531">
        <v>0</v>
      </c>
      <c r="E215" s="531">
        <v>0</v>
      </c>
      <c r="F215" s="533">
        <f>D215+E215</f>
        <v>0</v>
      </c>
      <c r="G215" s="532">
        <v>0</v>
      </c>
      <c r="H215" s="532">
        <v>0</v>
      </c>
      <c r="I215" s="533">
        <f>F215-G215</f>
        <v>0</v>
      </c>
    </row>
    <row r="216" spans="2:9">
      <c r="B216" s="285"/>
      <c r="C216" s="286" t="s">
        <v>271</v>
      </c>
      <c r="D216" s="534">
        <v>0</v>
      </c>
      <c r="E216" s="534">
        <v>0</v>
      </c>
      <c r="F216" s="535">
        <f t="shared" ref="F216" si="30">D216+E216</f>
        <v>0</v>
      </c>
      <c r="G216" s="534">
        <v>0</v>
      </c>
      <c r="H216" s="534">
        <v>0</v>
      </c>
      <c r="I216" s="535">
        <f t="shared" ref="I216" si="31">F216-G216</f>
        <v>0</v>
      </c>
    </row>
    <row r="217" spans="2:9">
      <c r="B217" s="288"/>
      <c r="C217" s="289" t="s">
        <v>272</v>
      </c>
      <c r="D217" s="531">
        <v>0</v>
      </c>
      <c r="E217" s="531">
        <v>0</v>
      </c>
      <c r="F217" s="533">
        <f>D217+E217</f>
        <v>0</v>
      </c>
      <c r="G217" s="532">
        <v>0</v>
      </c>
      <c r="H217" s="532">
        <v>0</v>
      </c>
      <c r="I217" s="533">
        <f>F217-G217</f>
        <v>0</v>
      </c>
    </row>
    <row r="218" spans="2:9">
      <c r="B218" s="285"/>
      <c r="C218" s="286" t="s">
        <v>273</v>
      </c>
      <c r="D218" s="534">
        <v>0</v>
      </c>
      <c r="E218" s="534">
        <v>0</v>
      </c>
      <c r="F218" s="535">
        <f>D218+E218</f>
        <v>0</v>
      </c>
      <c r="G218" s="534">
        <v>0</v>
      </c>
      <c r="H218" s="534">
        <v>0</v>
      </c>
      <c r="I218" s="535">
        <f>F218-G218</f>
        <v>0</v>
      </c>
    </row>
    <row r="219" spans="2:9">
      <c r="B219" s="288"/>
      <c r="C219" s="289" t="s">
        <v>274</v>
      </c>
      <c r="D219" s="531">
        <v>0</v>
      </c>
      <c r="E219" s="531">
        <v>0</v>
      </c>
      <c r="F219" s="533">
        <f>D219+E219</f>
        <v>0</v>
      </c>
      <c r="G219" s="532">
        <v>0</v>
      </c>
      <c r="H219" s="532">
        <v>0</v>
      </c>
      <c r="I219" s="533">
        <f>F219-G219</f>
        <v>0</v>
      </c>
    </row>
    <row r="220" spans="2:9">
      <c r="B220" s="740" t="s">
        <v>82</v>
      </c>
      <c r="C220" s="741"/>
      <c r="D220" s="536">
        <f t="shared" ref="D220:I220" si="32">SUM(D221:D223)</f>
        <v>0</v>
      </c>
      <c r="E220" s="536">
        <f t="shared" si="32"/>
        <v>0</v>
      </c>
      <c r="F220" s="536">
        <f t="shared" si="32"/>
        <v>0</v>
      </c>
      <c r="G220" s="536">
        <f t="shared" si="32"/>
        <v>0</v>
      </c>
      <c r="H220" s="536">
        <f t="shared" si="32"/>
        <v>0</v>
      </c>
      <c r="I220" s="536">
        <f t="shared" si="32"/>
        <v>0</v>
      </c>
    </row>
    <row r="221" spans="2:9">
      <c r="B221" s="288"/>
      <c r="C221" s="289" t="s">
        <v>155</v>
      </c>
      <c r="D221" s="531">
        <v>0</v>
      </c>
      <c r="E221" s="531">
        <v>0</v>
      </c>
      <c r="F221" s="533">
        <f>D221+E221</f>
        <v>0</v>
      </c>
      <c r="G221" s="532">
        <v>0</v>
      </c>
      <c r="H221" s="532">
        <v>0</v>
      </c>
      <c r="I221" s="533">
        <f>F221-G221</f>
        <v>0</v>
      </c>
    </row>
    <row r="222" spans="2:9">
      <c r="B222" s="285"/>
      <c r="C222" s="286" t="s">
        <v>42</v>
      </c>
      <c r="D222" s="534">
        <v>0</v>
      </c>
      <c r="E222" s="534">
        <v>0</v>
      </c>
      <c r="F222" s="535">
        <f>D222+E222</f>
        <v>0</v>
      </c>
      <c r="G222" s="534">
        <v>0</v>
      </c>
      <c r="H222" s="534">
        <v>0</v>
      </c>
      <c r="I222" s="535">
        <f>F222-G222</f>
        <v>0</v>
      </c>
    </row>
    <row r="223" spans="2:9">
      <c r="B223" s="288"/>
      <c r="C223" s="289" t="s">
        <v>104</v>
      </c>
      <c r="D223" s="531">
        <v>0</v>
      </c>
      <c r="E223" s="531">
        <v>0</v>
      </c>
      <c r="F223" s="533">
        <f>D223+E223</f>
        <v>0</v>
      </c>
      <c r="G223" s="532">
        <v>0</v>
      </c>
      <c r="H223" s="532">
        <v>0</v>
      </c>
      <c r="I223" s="533">
        <f>F223-G223</f>
        <v>0</v>
      </c>
    </row>
    <row r="224" spans="2:9">
      <c r="B224" s="740" t="s">
        <v>275</v>
      </c>
      <c r="C224" s="741"/>
      <c r="D224" s="536">
        <f t="shared" ref="D224:I224" si="33">SUM(D225:D231)</f>
        <v>34251063.409999996</v>
      </c>
      <c r="E224" s="536">
        <f t="shared" si="33"/>
        <v>-34251063.409999996</v>
      </c>
      <c r="F224" s="536">
        <f t="shared" si="33"/>
        <v>0</v>
      </c>
      <c r="G224" s="536">
        <f t="shared" si="33"/>
        <v>0</v>
      </c>
      <c r="H224" s="536">
        <f t="shared" si="33"/>
        <v>0</v>
      </c>
      <c r="I224" s="536">
        <f t="shared" si="33"/>
        <v>0</v>
      </c>
    </row>
    <row r="225" spans="2:9">
      <c r="B225" s="288"/>
      <c r="C225" s="289" t="s">
        <v>276</v>
      </c>
      <c r="D225" s="531">
        <v>0</v>
      </c>
      <c r="E225" s="531">
        <v>0</v>
      </c>
      <c r="F225" s="533">
        <f>D225+E225</f>
        <v>0</v>
      </c>
      <c r="G225" s="532">
        <v>0</v>
      </c>
      <c r="H225" s="532">
        <v>0</v>
      </c>
      <c r="I225" s="533">
        <f>F225-G225</f>
        <v>0</v>
      </c>
    </row>
    <row r="226" spans="2:9">
      <c r="B226" s="285"/>
      <c r="C226" s="286" t="s">
        <v>199</v>
      </c>
      <c r="D226" s="534">
        <v>0</v>
      </c>
      <c r="E226" s="534">
        <v>0</v>
      </c>
      <c r="F226" s="535">
        <f t="shared" ref="F226:F231" si="34">D226+E226</f>
        <v>0</v>
      </c>
      <c r="G226" s="534">
        <v>0</v>
      </c>
      <c r="H226" s="534">
        <v>0</v>
      </c>
      <c r="I226" s="535">
        <f t="shared" ref="I226:I231" si="35">F226-G226</f>
        <v>0</v>
      </c>
    </row>
    <row r="227" spans="2:9">
      <c r="B227" s="288"/>
      <c r="C227" s="289" t="s">
        <v>200</v>
      </c>
      <c r="D227" s="531">
        <v>0</v>
      </c>
      <c r="E227" s="531">
        <v>0</v>
      </c>
      <c r="F227" s="533">
        <f t="shared" si="34"/>
        <v>0</v>
      </c>
      <c r="G227" s="532">
        <v>0</v>
      </c>
      <c r="H227" s="532">
        <v>0</v>
      </c>
      <c r="I227" s="533">
        <f t="shared" si="35"/>
        <v>0</v>
      </c>
    </row>
    <row r="228" spans="2:9">
      <c r="B228" s="285"/>
      <c r="C228" s="286" t="s">
        <v>201</v>
      </c>
      <c r="D228" s="534">
        <v>0</v>
      </c>
      <c r="E228" s="534">
        <v>0</v>
      </c>
      <c r="F228" s="535">
        <f t="shared" si="34"/>
        <v>0</v>
      </c>
      <c r="G228" s="534">
        <v>0</v>
      </c>
      <c r="H228" s="534">
        <v>0</v>
      </c>
      <c r="I228" s="535">
        <f t="shared" si="35"/>
        <v>0</v>
      </c>
    </row>
    <row r="229" spans="2:9">
      <c r="B229" s="288"/>
      <c r="C229" s="289" t="s">
        <v>202</v>
      </c>
      <c r="D229" s="531">
        <v>0</v>
      </c>
      <c r="E229" s="531">
        <v>0</v>
      </c>
      <c r="F229" s="533">
        <f t="shared" si="34"/>
        <v>0</v>
      </c>
      <c r="G229" s="532">
        <v>0</v>
      </c>
      <c r="H229" s="532">
        <v>0</v>
      </c>
      <c r="I229" s="533">
        <f t="shared" si="35"/>
        <v>0</v>
      </c>
    </row>
    <row r="230" spans="2:9">
      <c r="B230" s="285"/>
      <c r="C230" s="286" t="s">
        <v>203</v>
      </c>
      <c r="D230" s="534">
        <v>0</v>
      </c>
      <c r="E230" s="534">
        <v>0</v>
      </c>
      <c r="F230" s="535">
        <f t="shared" si="34"/>
        <v>0</v>
      </c>
      <c r="G230" s="534">
        <v>0</v>
      </c>
      <c r="H230" s="534">
        <v>0</v>
      </c>
      <c r="I230" s="535">
        <f t="shared" si="35"/>
        <v>0</v>
      </c>
    </row>
    <row r="231" spans="2:9">
      <c r="B231" s="288"/>
      <c r="C231" s="289" t="s">
        <v>277</v>
      </c>
      <c r="D231" s="538">
        <v>34251063.409999996</v>
      </c>
      <c r="E231" s="540">
        <v>-34251063.409999996</v>
      </c>
      <c r="F231" s="543">
        <f t="shared" si="34"/>
        <v>0</v>
      </c>
      <c r="G231" s="540"/>
      <c r="H231" s="540"/>
      <c r="I231" s="539">
        <f t="shared" si="35"/>
        <v>0</v>
      </c>
    </row>
    <row r="232" spans="2:9">
      <c r="B232" s="292"/>
      <c r="C232" s="293" t="s">
        <v>165</v>
      </c>
      <c r="D232" s="546">
        <f t="shared" ref="D232:I232" si="36">D160+D168+D178+D188+D198+D208+D212+D220+D224</f>
        <v>337314700.0083636</v>
      </c>
      <c r="E232" s="546">
        <f t="shared" si="36"/>
        <v>-34909944.999792196</v>
      </c>
      <c r="F232" s="546">
        <f t="shared" si="36"/>
        <v>302404755.00857145</v>
      </c>
      <c r="G232" s="546">
        <f t="shared" si="36"/>
        <v>260674610.54083338</v>
      </c>
      <c r="H232" s="546">
        <f t="shared" si="36"/>
        <v>225700417.29493335</v>
      </c>
      <c r="I232" s="546">
        <f t="shared" si="36"/>
        <v>41730144.46773804</v>
      </c>
    </row>
    <row r="233" spans="2:9">
      <c r="B233" s="76"/>
      <c r="C233" s="76"/>
      <c r="D233" s="76"/>
      <c r="E233" s="310"/>
      <c r="F233" s="76"/>
      <c r="G233" s="370"/>
      <c r="H233" s="309"/>
      <c r="I233" s="76"/>
    </row>
    <row r="234" spans="2:9">
      <c r="B234" s="76" t="s">
        <v>397</v>
      </c>
      <c r="C234" s="76"/>
      <c r="D234" s="268"/>
      <c r="E234" s="268"/>
      <c r="F234" s="268"/>
      <c r="G234" s="268"/>
      <c r="H234" s="308"/>
      <c r="I234" s="268"/>
    </row>
    <row r="239" spans="2:9">
      <c r="B239" s="326"/>
      <c r="C239" s="326"/>
      <c r="D239" s="326"/>
      <c r="E239" s="326"/>
      <c r="F239" s="326"/>
      <c r="G239" s="326"/>
      <c r="H239" s="326"/>
      <c r="I239" s="326"/>
    </row>
    <row r="240" spans="2:9">
      <c r="B240" s="326"/>
      <c r="C240" s="326"/>
      <c r="D240" s="326"/>
      <c r="E240" s="326"/>
      <c r="F240" s="326"/>
      <c r="G240" s="326"/>
      <c r="H240" s="326"/>
      <c r="I240" s="326"/>
    </row>
    <row r="241" spans="2:9">
      <c r="B241" s="742" t="s">
        <v>310</v>
      </c>
      <c r="C241" s="742"/>
      <c r="D241" s="742"/>
      <c r="E241" s="742"/>
      <c r="F241" s="742"/>
      <c r="G241" s="742"/>
      <c r="H241" s="742"/>
      <c r="I241" s="742"/>
    </row>
    <row r="242" spans="2:9">
      <c r="B242" s="597"/>
      <c r="C242" s="658" t="s">
        <v>676</v>
      </c>
      <c r="D242" s="658"/>
      <c r="E242" s="658"/>
      <c r="F242" s="658"/>
      <c r="G242" s="597"/>
      <c r="H242" s="597"/>
      <c r="I242" s="597"/>
    </row>
    <row r="243" spans="2:9">
      <c r="B243" s="728" t="s">
        <v>331</v>
      </c>
      <c r="C243" s="728"/>
      <c r="D243" s="728"/>
      <c r="E243" s="728"/>
      <c r="F243" s="728"/>
      <c r="G243" s="728"/>
      <c r="H243" s="728"/>
      <c r="I243" s="728"/>
    </row>
    <row r="244" spans="2:9">
      <c r="B244" s="728" t="s">
        <v>333</v>
      </c>
      <c r="C244" s="728"/>
      <c r="D244" s="728"/>
      <c r="E244" s="728"/>
      <c r="F244" s="728"/>
      <c r="G244" s="728"/>
      <c r="H244" s="728"/>
      <c r="I244" s="728"/>
    </row>
    <row r="245" spans="2:9">
      <c r="B245" s="728" t="s">
        <v>661</v>
      </c>
      <c r="C245" s="728"/>
      <c r="D245" s="728"/>
      <c r="E245" s="728"/>
      <c r="F245" s="728"/>
      <c r="G245" s="728"/>
      <c r="H245" s="728"/>
      <c r="I245" s="728"/>
    </row>
    <row r="246" spans="2:9">
      <c r="B246" s="728" t="s">
        <v>336</v>
      </c>
      <c r="C246" s="728"/>
      <c r="D246" s="728"/>
      <c r="E246" s="728"/>
      <c r="F246" s="728"/>
      <c r="G246" s="728"/>
      <c r="H246" s="728"/>
      <c r="I246" s="728"/>
    </row>
    <row r="247" spans="2:9">
      <c r="B247" s="269"/>
      <c r="C247" s="269"/>
      <c r="D247" s="269"/>
      <c r="E247" s="269"/>
      <c r="F247" s="269"/>
      <c r="G247" s="269"/>
      <c r="H247" s="269"/>
      <c r="I247" s="269"/>
    </row>
    <row r="248" spans="2:9">
      <c r="B248" s="729" t="s">
        <v>59</v>
      </c>
      <c r="C248" s="730"/>
      <c r="D248" s="735" t="s">
        <v>160</v>
      </c>
      <c r="E248" s="736"/>
      <c r="F248" s="736"/>
      <c r="G248" s="736"/>
      <c r="H248" s="737"/>
      <c r="I248" s="738" t="s">
        <v>163</v>
      </c>
    </row>
    <row r="249" spans="2:9" ht="16.5">
      <c r="B249" s="731"/>
      <c r="C249" s="732"/>
      <c r="D249" s="595" t="s">
        <v>161</v>
      </c>
      <c r="E249" s="628" t="s">
        <v>181</v>
      </c>
      <c r="F249" s="595" t="s">
        <v>148</v>
      </c>
      <c r="G249" s="595" t="s">
        <v>149</v>
      </c>
      <c r="H249" s="595" t="s">
        <v>162</v>
      </c>
      <c r="I249" s="739"/>
    </row>
    <row r="250" spans="2:9">
      <c r="B250" s="733"/>
      <c r="C250" s="734"/>
      <c r="D250" s="595">
        <v>1</v>
      </c>
      <c r="E250" s="595">
        <v>2</v>
      </c>
      <c r="F250" s="595" t="s">
        <v>152</v>
      </c>
      <c r="G250" s="595">
        <v>4</v>
      </c>
      <c r="H250" s="595">
        <v>5</v>
      </c>
      <c r="I250" s="629" t="s">
        <v>164</v>
      </c>
    </row>
    <row r="251" spans="2:9">
      <c r="B251" s="630"/>
      <c r="C251" s="272"/>
      <c r="D251" s="631"/>
      <c r="E251" s="631"/>
      <c r="F251" s="631"/>
      <c r="G251" s="631"/>
      <c r="H251" s="631"/>
      <c r="I251" s="631"/>
    </row>
    <row r="252" spans="2:9">
      <c r="B252" s="722" t="s">
        <v>278</v>
      </c>
      <c r="C252" s="723"/>
      <c r="D252" s="632">
        <v>0</v>
      </c>
      <c r="E252" s="632">
        <v>0</v>
      </c>
      <c r="F252" s="632">
        <v>0</v>
      </c>
      <c r="G252" s="632">
        <v>0</v>
      </c>
      <c r="H252" s="632">
        <v>0</v>
      </c>
      <c r="I252" s="632">
        <v>0</v>
      </c>
    </row>
    <row r="253" spans="2:9">
      <c r="B253" s="718" t="s">
        <v>279</v>
      </c>
      <c r="C253" s="719"/>
      <c r="D253" s="633"/>
      <c r="E253" s="633"/>
      <c r="F253" s="634">
        <v>0</v>
      </c>
      <c r="G253" s="633"/>
      <c r="H253" s="633"/>
      <c r="I253" s="634">
        <v>0</v>
      </c>
    </row>
    <row r="254" spans="2:9">
      <c r="B254" s="720" t="s">
        <v>280</v>
      </c>
      <c r="C254" s="721"/>
      <c r="D254" s="635"/>
      <c r="E254" s="635"/>
      <c r="F254" s="636">
        <v>0</v>
      </c>
      <c r="G254" s="635"/>
      <c r="H254" s="635"/>
      <c r="I254" s="636">
        <v>0</v>
      </c>
    </row>
    <row r="255" spans="2:9">
      <c r="B255" s="718" t="s">
        <v>281</v>
      </c>
      <c r="C255" s="719"/>
      <c r="D255" s="633"/>
      <c r="E255" s="633"/>
      <c r="F255" s="634">
        <v>0</v>
      </c>
      <c r="G255" s="633"/>
      <c r="H255" s="633"/>
      <c r="I255" s="634">
        <v>0</v>
      </c>
    </row>
    <row r="256" spans="2:9">
      <c r="B256" s="720" t="s">
        <v>282</v>
      </c>
      <c r="C256" s="721"/>
      <c r="D256" s="635"/>
      <c r="E256" s="635"/>
      <c r="F256" s="636">
        <v>0</v>
      </c>
      <c r="G256" s="635"/>
      <c r="H256" s="635"/>
      <c r="I256" s="636">
        <v>0</v>
      </c>
    </row>
    <row r="257" spans="2:9">
      <c r="B257" s="718" t="s">
        <v>283</v>
      </c>
      <c r="C257" s="719"/>
      <c r="D257" s="633"/>
      <c r="E257" s="633"/>
      <c r="F257" s="634">
        <v>0</v>
      </c>
      <c r="G257" s="633"/>
      <c r="H257" s="633"/>
      <c r="I257" s="634">
        <v>0</v>
      </c>
    </row>
    <row r="258" spans="2:9">
      <c r="B258" s="720" t="s">
        <v>284</v>
      </c>
      <c r="C258" s="721"/>
      <c r="D258" s="635"/>
      <c r="E258" s="635"/>
      <c r="F258" s="636">
        <v>0</v>
      </c>
      <c r="G258" s="635"/>
      <c r="H258" s="635"/>
      <c r="I258" s="636">
        <v>0</v>
      </c>
    </row>
    <row r="259" spans="2:9">
      <c r="B259" s="718" t="s">
        <v>285</v>
      </c>
      <c r="C259" s="719"/>
      <c r="D259" s="633"/>
      <c r="E259" s="633"/>
      <c r="F259" s="634">
        <v>0</v>
      </c>
      <c r="G259" s="633"/>
      <c r="H259" s="633"/>
      <c r="I259" s="634">
        <v>0</v>
      </c>
    </row>
    <row r="260" spans="2:9">
      <c r="B260" s="720" t="s">
        <v>286</v>
      </c>
      <c r="C260" s="721"/>
      <c r="D260" s="635"/>
      <c r="E260" s="635"/>
      <c r="F260" s="636">
        <v>0</v>
      </c>
      <c r="G260" s="635"/>
      <c r="H260" s="635"/>
      <c r="I260" s="636">
        <v>0</v>
      </c>
    </row>
    <row r="261" spans="2:9">
      <c r="B261" s="637"/>
      <c r="C261" s="638"/>
      <c r="D261" s="639"/>
      <c r="E261" s="639"/>
      <c r="F261" s="639"/>
      <c r="G261" s="639"/>
      <c r="H261" s="639"/>
      <c r="I261" s="639"/>
    </row>
    <row r="262" spans="2:9">
      <c r="B262" s="722" t="s">
        <v>287</v>
      </c>
      <c r="C262" s="723"/>
      <c r="D262" s="632">
        <f t="shared" ref="D262:H262" si="37">+D265</f>
        <v>303063636.59836364</v>
      </c>
      <c r="E262" s="632">
        <f>+E265</f>
        <v>-658881.58979219943</v>
      </c>
      <c r="F262" s="632">
        <f>+F265</f>
        <v>302404755.00857145</v>
      </c>
      <c r="G262" s="632">
        <f t="shared" si="37"/>
        <v>260674610.54083338</v>
      </c>
      <c r="H262" s="632">
        <f t="shared" si="37"/>
        <v>225700417.29493335</v>
      </c>
      <c r="I262" s="632">
        <f>+I265</f>
        <v>41730144.467738062</v>
      </c>
    </row>
    <row r="263" spans="2:9">
      <c r="B263" s="718" t="s">
        <v>288</v>
      </c>
      <c r="C263" s="719"/>
      <c r="D263" s="640"/>
      <c r="E263" s="640"/>
      <c r="F263" s="634">
        <v>0</v>
      </c>
      <c r="G263" s="640"/>
      <c r="H263" s="640"/>
      <c r="I263" s="634">
        <v>0</v>
      </c>
    </row>
    <row r="264" spans="2:9">
      <c r="B264" s="720" t="s">
        <v>289</v>
      </c>
      <c r="C264" s="721"/>
      <c r="D264" s="641"/>
      <c r="E264" s="641"/>
      <c r="F264" s="636">
        <v>0</v>
      </c>
      <c r="G264" s="641"/>
      <c r="H264" s="641"/>
      <c r="I264" s="636">
        <v>0</v>
      </c>
    </row>
    <row r="265" spans="2:9">
      <c r="B265" s="718" t="s">
        <v>290</v>
      </c>
      <c r="C265" s="719"/>
      <c r="D265" s="642">
        <v>303063636.59836364</v>
      </c>
      <c r="E265" s="642">
        <v>-658881.58979219943</v>
      </c>
      <c r="F265" s="643">
        <f>+D265+E265</f>
        <v>302404755.00857145</v>
      </c>
      <c r="G265" s="642">
        <v>260674610.54083338</v>
      </c>
      <c r="H265" s="644">
        <v>225700417.29493335</v>
      </c>
      <c r="I265" s="643">
        <f>+F265-G265</f>
        <v>41730144.467738062</v>
      </c>
    </row>
    <row r="266" spans="2:9">
      <c r="B266" s="720" t="s">
        <v>291</v>
      </c>
      <c r="C266" s="721"/>
      <c r="D266" s="641"/>
      <c r="E266" s="641"/>
      <c r="F266" s="636"/>
      <c r="G266" s="641"/>
      <c r="H266" s="641"/>
      <c r="I266" s="636">
        <v>0</v>
      </c>
    </row>
    <row r="267" spans="2:9">
      <c r="B267" s="718" t="s">
        <v>292</v>
      </c>
      <c r="C267" s="719"/>
      <c r="D267" s="640"/>
      <c r="E267" s="640"/>
      <c r="F267" s="634">
        <v>0</v>
      </c>
      <c r="G267" s="640"/>
      <c r="H267" s="640"/>
      <c r="I267" s="634">
        <v>0</v>
      </c>
    </row>
    <row r="268" spans="2:9">
      <c r="B268" s="720" t="s">
        <v>293</v>
      </c>
      <c r="C268" s="721"/>
      <c r="D268" s="641"/>
      <c r="E268" s="641"/>
      <c r="F268" s="636">
        <v>0</v>
      </c>
      <c r="G268" s="641"/>
      <c r="H268" s="641"/>
      <c r="I268" s="636">
        <v>0</v>
      </c>
    </row>
    <row r="269" spans="2:9">
      <c r="B269" s="718" t="s">
        <v>294</v>
      </c>
      <c r="C269" s="719"/>
      <c r="D269" s="640"/>
      <c r="E269" s="640"/>
      <c r="F269" s="634">
        <v>0</v>
      </c>
      <c r="G269" s="640"/>
      <c r="H269" s="640"/>
      <c r="I269" s="634">
        <v>0</v>
      </c>
    </row>
    <row r="270" spans="2:9">
      <c r="B270" s="637"/>
      <c r="C270" s="638"/>
      <c r="D270" s="645"/>
      <c r="E270" s="645"/>
      <c r="F270" s="639"/>
      <c r="G270" s="645"/>
      <c r="H270" s="645"/>
      <c r="I270" s="645"/>
    </row>
    <row r="271" spans="2:9">
      <c r="B271" s="722" t="s">
        <v>295</v>
      </c>
      <c r="C271" s="723"/>
      <c r="D271" s="646">
        <v>0</v>
      </c>
      <c r="E271" s="646">
        <v>0</v>
      </c>
      <c r="F271" s="646">
        <v>0</v>
      </c>
      <c r="G271" s="646">
        <v>0</v>
      </c>
      <c r="H271" s="646">
        <v>0</v>
      </c>
      <c r="I271" s="646">
        <v>0</v>
      </c>
    </row>
    <row r="272" spans="2:9">
      <c r="B272" s="718" t="s">
        <v>296</v>
      </c>
      <c r="C272" s="719"/>
      <c r="D272" s="640"/>
      <c r="E272" s="640"/>
      <c r="F272" s="634">
        <v>0</v>
      </c>
      <c r="G272" s="640"/>
      <c r="H272" s="640"/>
      <c r="I272" s="634">
        <v>0</v>
      </c>
    </row>
    <row r="273" spans="2:9">
      <c r="B273" s="720" t="s">
        <v>297</v>
      </c>
      <c r="C273" s="721"/>
      <c r="D273" s="641"/>
      <c r="E273" s="641"/>
      <c r="F273" s="636">
        <v>0</v>
      </c>
      <c r="G273" s="641"/>
      <c r="H273" s="641"/>
      <c r="I273" s="636">
        <v>0</v>
      </c>
    </row>
    <row r="274" spans="2:9">
      <c r="B274" s="718" t="s">
        <v>298</v>
      </c>
      <c r="C274" s="719"/>
      <c r="D274" s="640"/>
      <c r="E274" s="640"/>
      <c r="F274" s="634">
        <v>0</v>
      </c>
      <c r="G274" s="640"/>
      <c r="H274" s="640"/>
      <c r="I274" s="634">
        <v>0</v>
      </c>
    </row>
    <row r="275" spans="2:9">
      <c r="B275" s="720" t="s">
        <v>299</v>
      </c>
      <c r="C275" s="721"/>
      <c r="D275" s="641"/>
      <c r="E275" s="641"/>
      <c r="F275" s="636">
        <v>0</v>
      </c>
      <c r="G275" s="641"/>
      <c r="H275" s="641"/>
      <c r="I275" s="636">
        <v>0</v>
      </c>
    </row>
    <row r="276" spans="2:9">
      <c r="B276" s="718" t="s">
        <v>300</v>
      </c>
      <c r="C276" s="719"/>
      <c r="D276" s="640"/>
      <c r="E276" s="640"/>
      <c r="F276" s="634">
        <v>0</v>
      </c>
      <c r="G276" s="640"/>
      <c r="H276" s="640"/>
      <c r="I276" s="634">
        <v>0</v>
      </c>
    </row>
    <row r="277" spans="2:9">
      <c r="B277" s="720" t="s">
        <v>301</v>
      </c>
      <c r="C277" s="721"/>
      <c r="D277" s="641"/>
      <c r="E277" s="641"/>
      <c r="F277" s="636">
        <v>0</v>
      </c>
      <c r="G277" s="641"/>
      <c r="H277" s="641"/>
      <c r="I277" s="636">
        <v>0</v>
      </c>
    </row>
    <row r="278" spans="2:9">
      <c r="B278" s="718" t="s">
        <v>302</v>
      </c>
      <c r="C278" s="719"/>
      <c r="D278" s="640"/>
      <c r="E278" s="640"/>
      <c r="F278" s="634">
        <v>0</v>
      </c>
      <c r="G278" s="640"/>
      <c r="H278" s="640"/>
      <c r="I278" s="634">
        <v>0</v>
      </c>
    </row>
    <row r="279" spans="2:9">
      <c r="B279" s="720" t="s">
        <v>303</v>
      </c>
      <c r="C279" s="721"/>
      <c r="D279" s="641"/>
      <c r="E279" s="641"/>
      <c r="F279" s="636">
        <v>0</v>
      </c>
      <c r="G279" s="641"/>
      <c r="H279" s="641"/>
      <c r="I279" s="636">
        <v>0</v>
      </c>
    </row>
    <row r="280" spans="2:9">
      <c r="B280" s="718" t="s">
        <v>304</v>
      </c>
      <c r="C280" s="719"/>
      <c r="D280" s="640"/>
      <c r="E280" s="640"/>
      <c r="F280" s="634">
        <v>0</v>
      </c>
      <c r="G280" s="640"/>
      <c r="H280" s="640"/>
      <c r="I280" s="634">
        <v>0</v>
      </c>
    </row>
    <row r="281" spans="2:9">
      <c r="B281" s="637"/>
      <c r="C281" s="638"/>
      <c r="D281" s="645"/>
      <c r="E281" s="645"/>
      <c r="F281" s="645"/>
      <c r="G281" s="645"/>
      <c r="H281" s="645"/>
      <c r="I281" s="645"/>
    </row>
    <row r="282" spans="2:9">
      <c r="B282" s="722" t="s">
        <v>305</v>
      </c>
      <c r="C282" s="723"/>
      <c r="D282" s="646" t="e">
        <f>+D286</f>
        <v>#REF!</v>
      </c>
      <c r="E282" s="646">
        <f t="shared" ref="E282:I282" si="38">+E286</f>
        <v>-34251063.409999996</v>
      </c>
      <c r="F282" s="646">
        <f t="shared" si="38"/>
        <v>0</v>
      </c>
      <c r="G282" s="646">
        <f t="shared" si="38"/>
        <v>0</v>
      </c>
      <c r="H282" s="646">
        <f t="shared" si="38"/>
        <v>0</v>
      </c>
      <c r="I282" s="646">
        <f t="shared" si="38"/>
        <v>0</v>
      </c>
    </row>
    <row r="283" spans="2:9">
      <c r="B283" s="724" t="s">
        <v>306</v>
      </c>
      <c r="C283" s="725"/>
      <c r="D283" s="640"/>
      <c r="E283" s="640"/>
      <c r="F283" s="634">
        <v>0</v>
      </c>
      <c r="G283" s="640"/>
      <c r="H283" s="640"/>
      <c r="I283" s="634">
        <v>0</v>
      </c>
    </row>
    <row r="284" spans="2:9">
      <c r="B284" s="726" t="s">
        <v>307</v>
      </c>
      <c r="C284" s="727"/>
      <c r="D284" s="641"/>
      <c r="E284" s="641"/>
      <c r="F284" s="636">
        <v>0</v>
      </c>
      <c r="G284" s="641"/>
      <c r="H284" s="641"/>
      <c r="I284" s="636">
        <v>0</v>
      </c>
    </row>
    <row r="285" spans="2:9">
      <c r="B285" s="718" t="s">
        <v>308</v>
      </c>
      <c r="C285" s="719"/>
      <c r="D285" s="640"/>
      <c r="E285" s="640"/>
      <c r="F285" s="634">
        <v>0</v>
      </c>
      <c r="G285" s="640"/>
      <c r="H285" s="640"/>
      <c r="I285" s="634">
        <v>0</v>
      </c>
    </row>
    <row r="286" spans="2:9">
      <c r="B286" s="720" t="s">
        <v>309</v>
      </c>
      <c r="C286" s="721"/>
      <c r="D286" s="647" t="e">
        <f>+'[1]III. Clasificacion Economica TG'!D256</f>
        <v>#REF!</v>
      </c>
      <c r="E286" s="647">
        <v>-34251063.409999996</v>
      </c>
      <c r="F286" s="647">
        <v>0</v>
      </c>
      <c r="G286" s="647">
        <v>0</v>
      </c>
      <c r="H286" s="647">
        <v>0</v>
      </c>
      <c r="I286" s="636">
        <v>0</v>
      </c>
    </row>
    <row r="287" spans="2:9">
      <c r="B287" s="648"/>
      <c r="C287" s="649"/>
      <c r="D287" s="650"/>
      <c r="E287" s="650"/>
      <c r="F287" s="650"/>
      <c r="G287" s="650"/>
      <c r="H287" s="650"/>
      <c r="I287" s="650"/>
    </row>
    <row r="288" spans="2:9">
      <c r="B288" s="651"/>
      <c r="C288" s="652" t="s">
        <v>165</v>
      </c>
      <c r="D288" s="653" t="e">
        <f t="shared" ref="D288:H288" si="39">SUM(D252,D262,D271,D282)</f>
        <v>#REF!</v>
      </c>
      <c r="E288" s="653">
        <f>SUM(E252,E262,E271,E282)</f>
        <v>-34909944.999792196</v>
      </c>
      <c r="F288" s="653">
        <f>SUM(F252,F262,F271,F282)</f>
        <v>302404755.00857145</v>
      </c>
      <c r="G288" s="653">
        <f t="shared" si="39"/>
        <v>260674610.54083338</v>
      </c>
      <c r="H288" s="653">
        <f t="shared" si="39"/>
        <v>225700417.29493335</v>
      </c>
      <c r="I288" s="653">
        <f>SUM(I252,I262,I271,I282)</f>
        <v>41730144.467738062</v>
      </c>
    </row>
    <row r="289" spans="2:9">
      <c r="B289" s="326"/>
      <c r="C289" s="326"/>
      <c r="D289" s="326"/>
      <c r="E289" s="326"/>
      <c r="F289" s="326"/>
      <c r="G289" s="326"/>
      <c r="H289" s="326"/>
      <c r="I289" s="326"/>
    </row>
    <row r="294" spans="2:9">
      <c r="B294" s="76"/>
      <c r="C294" s="76"/>
      <c r="D294" s="76"/>
      <c r="E294" s="76"/>
      <c r="F294" s="76"/>
      <c r="G294" s="76"/>
      <c r="H294" s="76"/>
      <c r="I294" s="76"/>
    </row>
    <row r="295" spans="2:9">
      <c r="B295" s="76"/>
      <c r="C295" s="76"/>
      <c r="D295" s="76"/>
      <c r="E295" s="76"/>
      <c r="F295" s="76"/>
      <c r="G295" s="76"/>
      <c r="H295" s="76"/>
      <c r="I295" s="76"/>
    </row>
    <row r="296" spans="2:9">
      <c r="B296" s="76"/>
      <c r="C296" s="76"/>
      <c r="D296" s="76"/>
      <c r="E296" s="76"/>
      <c r="F296" s="76"/>
      <c r="G296" s="76"/>
      <c r="H296" s="76"/>
      <c r="I296" s="76"/>
    </row>
    <row r="297" spans="2:9">
      <c r="B297" s="76"/>
      <c r="C297" s="76"/>
      <c r="D297" s="76"/>
      <c r="E297" s="76"/>
      <c r="F297" s="76"/>
      <c r="G297" s="76"/>
      <c r="H297" s="76"/>
      <c r="I297" s="76"/>
    </row>
    <row r="298" spans="2:9">
      <c r="B298" s="704" t="s">
        <v>310</v>
      </c>
      <c r="C298" s="704"/>
      <c r="D298" s="704"/>
      <c r="E298" s="704"/>
      <c r="F298" s="704"/>
      <c r="G298" s="704"/>
      <c r="H298" s="704"/>
      <c r="I298" s="704"/>
    </row>
    <row r="299" spans="2:9">
      <c r="B299" s="598"/>
      <c r="C299" s="598"/>
      <c r="D299" s="703" t="s">
        <v>662</v>
      </c>
      <c r="E299" s="703"/>
      <c r="F299" s="703"/>
      <c r="G299" s="703"/>
      <c r="H299" s="598"/>
      <c r="I299" s="598"/>
    </row>
    <row r="300" spans="2:9">
      <c r="B300" s="704" t="s">
        <v>334</v>
      </c>
      <c r="C300" s="704"/>
      <c r="D300" s="704"/>
      <c r="E300" s="704"/>
      <c r="F300" s="704"/>
      <c r="G300" s="704"/>
      <c r="H300" s="704"/>
      <c r="I300" s="704"/>
    </row>
    <row r="301" spans="2:9">
      <c r="B301" s="704" t="s">
        <v>661</v>
      </c>
      <c r="C301" s="704"/>
      <c r="D301" s="704"/>
      <c r="E301" s="704"/>
      <c r="F301" s="704"/>
      <c r="G301" s="704"/>
      <c r="H301" s="704"/>
      <c r="I301" s="704"/>
    </row>
    <row r="302" spans="2:9">
      <c r="B302" s="713"/>
      <c r="C302" s="713"/>
      <c r="D302" s="713"/>
      <c r="E302" s="713"/>
      <c r="F302" s="713"/>
      <c r="G302" s="713"/>
      <c r="H302" s="713"/>
      <c r="I302" s="713"/>
    </row>
    <row r="303" spans="2:9">
      <c r="B303" s="243"/>
      <c r="C303" s="243"/>
      <c r="D303" s="243"/>
      <c r="E303" s="243"/>
      <c r="F303" s="243"/>
      <c r="G303" s="243"/>
      <c r="H303" s="243"/>
      <c r="I303" s="243"/>
    </row>
    <row r="304" spans="2:9">
      <c r="B304" s="714" t="s">
        <v>166</v>
      </c>
      <c r="C304" s="715"/>
      <c r="D304" s="708" t="s">
        <v>167</v>
      </c>
      <c r="E304" s="709"/>
      <c r="F304" s="708" t="s">
        <v>168</v>
      </c>
      <c r="G304" s="709"/>
      <c r="H304" s="708" t="s">
        <v>169</v>
      </c>
      <c r="I304" s="710"/>
    </row>
    <row r="305" spans="2:9">
      <c r="B305" s="716"/>
      <c r="C305" s="717"/>
      <c r="D305" s="708" t="s">
        <v>170</v>
      </c>
      <c r="E305" s="709"/>
      <c r="F305" s="708" t="s">
        <v>171</v>
      </c>
      <c r="G305" s="709"/>
      <c r="H305" s="708" t="s">
        <v>172</v>
      </c>
      <c r="I305" s="710"/>
    </row>
    <row r="306" spans="2:9">
      <c r="B306" s="708" t="s">
        <v>173</v>
      </c>
      <c r="C306" s="709"/>
      <c r="D306" s="709"/>
      <c r="E306" s="709"/>
      <c r="F306" s="709"/>
      <c r="G306" s="709"/>
      <c r="H306" s="709"/>
      <c r="I306" s="710"/>
    </row>
    <row r="307" spans="2:9">
      <c r="B307" s="711" t="s">
        <v>174</v>
      </c>
      <c r="C307" s="712"/>
      <c r="D307" s="701"/>
      <c r="E307" s="701"/>
      <c r="F307" s="701"/>
      <c r="G307" s="701"/>
      <c r="H307" s="707">
        <f>IF(AND(D307&gt;=0,F307&gt;=0),(D307-F307),"-")</f>
        <v>0</v>
      </c>
      <c r="I307" s="707">
        <f>IF(AND(H307&gt;=0,G307&gt;=0),SUM(G307:H307),"-")</f>
        <v>0</v>
      </c>
    </row>
    <row r="308" spans="2:9">
      <c r="B308" s="700"/>
      <c r="C308" s="700"/>
      <c r="D308" s="701"/>
      <c r="E308" s="701"/>
      <c r="F308" s="701"/>
      <c r="G308" s="701"/>
      <c r="H308" s="707">
        <f t="shared" ref="H308:H315" si="40">IF(AND(D308&gt;=0,F308&gt;=0),(D308-F308),"-")</f>
        <v>0</v>
      </c>
      <c r="I308" s="707">
        <f t="shared" ref="I308:I315" si="41">IF(AND(H308&gt;=0,G308&gt;=0),SUM(G308:H308),"-")</f>
        <v>0</v>
      </c>
    </row>
    <row r="309" spans="2:9">
      <c r="B309" s="700"/>
      <c r="C309" s="700"/>
      <c r="D309" s="701"/>
      <c r="E309" s="701"/>
      <c r="F309" s="701"/>
      <c r="G309" s="701"/>
      <c r="H309" s="707">
        <f t="shared" si="40"/>
        <v>0</v>
      </c>
      <c r="I309" s="707">
        <f t="shared" si="41"/>
        <v>0</v>
      </c>
    </row>
    <row r="310" spans="2:9">
      <c r="B310" s="700"/>
      <c r="C310" s="700"/>
      <c r="D310" s="701"/>
      <c r="E310" s="701"/>
      <c r="F310" s="701"/>
      <c r="G310" s="701"/>
      <c r="H310" s="707">
        <f t="shared" si="40"/>
        <v>0</v>
      </c>
      <c r="I310" s="707">
        <f t="shared" si="41"/>
        <v>0</v>
      </c>
    </row>
    <row r="311" spans="2:9">
      <c r="B311" s="700"/>
      <c r="C311" s="700"/>
      <c r="D311" s="701"/>
      <c r="E311" s="701"/>
      <c r="F311" s="701"/>
      <c r="G311" s="701"/>
      <c r="H311" s="707">
        <f t="shared" si="40"/>
        <v>0</v>
      </c>
      <c r="I311" s="707">
        <f t="shared" si="41"/>
        <v>0</v>
      </c>
    </row>
    <row r="312" spans="2:9">
      <c r="B312" s="711"/>
      <c r="C312" s="712"/>
      <c r="D312" s="701"/>
      <c r="E312" s="701"/>
      <c r="F312" s="701"/>
      <c r="G312" s="701"/>
      <c r="H312" s="707">
        <f t="shared" si="40"/>
        <v>0</v>
      </c>
      <c r="I312" s="707">
        <f t="shared" si="41"/>
        <v>0</v>
      </c>
    </row>
    <row r="313" spans="2:9">
      <c r="B313" s="700"/>
      <c r="C313" s="700"/>
      <c r="D313" s="701"/>
      <c r="E313" s="701"/>
      <c r="F313" s="701"/>
      <c r="G313" s="701"/>
      <c r="H313" s="707">
        <f t="shared" si="40"/>
        <v>0</v>
      </c>
      <c r="I313" s="707">
        <f t="shared" si="41"/>
        <v>0</v>
      </c>
    </row>
    <row r="314" spans="2:9">
      <c r="B314" s="700"/>
      <c r="C314" s="700"/>
      <c r="D314" s="701"/>
      <c r="E314" s="701"/>
      <c r="F314" s="701"/>
      <c r="G314" s="701"/>
      <c r="H314" s="707">
        <f t="shared" si="40"/>
        <v>0</v>
      </c>
      <c r="I314" s="707">
        <f t="shared" si="41"/>
        <v>0</v>
      </c>
    </row>
    <row r="315" spans="2:9">
      <c r="B315" s="700"/>
      <c r="C315" s="700"/>
      <c r="D315" s="701"/>
      <c r="E315" s="701"/>
      <c r="F315" s="701"/>
      <c r="G315" s="701"/>
      <c r="H315" s="707">
        <f t="shared" si="40"/>
        <v>0</v>
      </c>
      <c r="I315" s="707">
        <f t="shared" si="41"/>
        <v>0</v>
      </c>
    </row>
    <row r="316" spans="2:9">
      <c r="B316" s="697" t="s">
        <v>175</v>
      </c>
      <c r="C316" s="697"/>
      <c r="D316" s="696">
        <f>SUM(D307:E315)</f>
        <v>0</v>
      </c>
      <c r="E316" s="696"/>
      <c r="F316" s="696">
        <f>SUM(F307:G315)</f>
        <v>0</v>
      </c>
      <c r="G316" s="696"/>
      <c r="H316" s="696">
        <f>SUM(H307:I315)</f>
        <v>0</v>
      </c>
      <c r="I316" s="696"/>
    </row>
    <row r="317" spans="2:9">
      <c r="B317" s="698"/>
      <c r="C317" s="698"/>
      <c r="D317" s="698"/>
      <c r="E317" s="698"/>
      <c r="F317" s="698"/>
      <c r="G317" s="698"/>
      <c r="H317" s="698"/>
      <c r="I317" s="698"/>
    </row>
    <row r="318" spans="2:9">
      <c r="B318" s="708" t="s">
        <v>176</v>
      </c>
      <c r="C318" s="709"/>
      <c r="D318" s="709"/>
      <c r="E318" s="709"/>
      <c r="F318" s="709"/>
      <c r="G318" s="709"/>
      <c r="H318" s="709"/>
      <c r="I318" s="710"/>
    </row>
    <row r="319" spans="2:9">
      <c r="B319" s="700"/>
      <c r="C319" s="700"/>
      <c r="D319" s="701"/>
      <c r="E319" s="701"/>
      <c r="F319" s="701"/>
      <c r="G319" s="701"/>
      <c r="H319" s="707">
        <f t="shared" ref="H319:H327" si="42">IF(AND(D319&gt;=0,F319&gt;=0),(D319-F319),"-")</f>
        <v>0</v>
      </c>
      <c r="I319" s="707">
        <f t="shared" ref="I319:I327" si="43">IF(AND(H319&gt;=0,G319&gt;=0),SUM(G319:H319),"-")</f>
        <v>0</v>
      </c>
    </row>
    <row r="320" spans="2:9">
      <c r="B320" s="700"/>
      <c r="C320" s="700"/>
      <c r="D320" s="701"/>
      <c r="E320" s="701"/>
      <c r="F320" s="701"/>
      <c r="G320" s="701"/>
      <c r="H320" s="707">
        <f>IF(AND(D320&gt;=0,F320&gt;=0),(D320-F320),"-")</f>
        <v>0</v>
      </c>
      <c r="I320" s="707">
        <f t="shared" si="43"/>
        <v>0</v>
      </c>
    </row>
    <row r="321" spans="2:9">
      <c r="B321" s="700"/>
      <c r="C321" s="700"/>
      <c r="D321" s="701"/>
      <c r="E321" s="701"/>
      <c r="F321" s="701"/>
      <c r="G321" s="701"/>
      <c r="H321" s="707">
        <f t="shared" si="42"/>
        <v>0</v>
      </c>
      <c r="I321" s="707">
        <f t="shared" si="43"/>
        <v>0</v>
      </c>
    </row>
    <row r="322" spans="2:9">
      <c r="B322" s="700"/>
      <c r="C322" s="700"/>
      <c r="D322" s="701"/>
      <c r="E322" s="701"/>
      <c r="F322" s="701"/>
      <c r="G322" s="701"/>
      <c r="H322" s="707">
        <f t="shared" si="42"/>
        <v>0</v>
      </c>
      <c r="I322" s="707">
        <f t="shared" si="43"/>
        <v>0</v>
      </c>
    </row>
    <row r="323" spans="2:9">
      <c r="B323" s="700"/>
      <c r="C323" s="700"/>
      <c r="D323" s="701"/>
      <c r="E323" s="701"/>
      <c r="F323" s="701"/>
      <c r="G323" s="701"/>
      <c r="H323" s="707">
        <f t="shared" si="42"/>
        <v>0</v>
      </c>
      <c r="I323" s="707">
        <f t="shared" si="43"/>
        <v>0</v>
      </c>
    </row>
    <row r="324" spans="2:9">
      <c r="B324" s="700"/>
      <c r="C324" s="700"/>
      <c r="D324" s="701"/>
      <c r="E324" s="701"/>
      <c r="F324" s="701"/>
      <c r="G324" s="701"/>
      <c r="H324" s="707">
        <f t="shared" si="42"/>
        <v>0</v>
      </c>
      <c r="I324" s="707">
        <f t="shared" si="43"/>
        <v>0</v>
      </c>
    </row>
    <row r="325" spans="2:9">
      <c r="B325" s="700"/>
      <c r="C325" s="700"/>
      <c r="D325" s="701"/>
      <c r="E325" s="701"/>
      <c r="F325" s="701"/>
      <c r="G325" s="701"/>
      <c r="H325" s="707">
        <f t="shared" si="42"/>
        <v>0</v>
      </c>
      <c r="I325" s="707">
        <f t="shared" si="43"/>
        <v>0</v>
      </c>
    </row>
    <row r="326" spans="2:9">
      <c r="B326" s="700"/>
      <c r="C326" s="700"/>
      <c r="D326" s="701"/>
      <c r="E326" s="701"/>
      <c r="F326" s="701"/>
      <c r="G326" s="701"/>
      <c r="H326" s="707">
        <f t="shared" si="42"/>
        <v>0</v>
      </c>
      <c r="I326" s="707">
        <f t="shared" si="43"/>
        <v>0</v>
      </c>
    </row>
    <row r="327" spans="2:9">
      <c r="B327" s="700"/>
      <c r="C327" s="700"/>
      <c r="D327" s="701"/>
      <c r="E327" s="701"/>
      <c r="F327" s="701"/>
      <c r="G327" s="701"/>
      <c r="H327" s="707">
        <f t="shared" si="42"/>
        <v>0</v>
      </c>
      <c r="I327" s="707">
        <f t="shared" si="43"/>
        <v>0</v>
      </c>
    </row>
    <row r="328" spans="2:9">
      <c r="B328" s="705" t="s">
        <v>177</v>
      </c>
      <c r="C328" s="705"/>
      <c r="D328" s="696">
        <f>SUM(D319:E327)</f>
        <v>0</v>
      </c>
      <c r="E328" s="696"/>
      <c r="F328" s="696">
        <f>SUM(F319:G327)</f>
        <v>0</v>
      </c>
      <c r="G328" s="696"/>
      <c r="H328" s="706">
        <f>SUM(H319:I327)</f>
        <v>0</v>
      </c>
      <c r="I328" s="706"/>
    </row>
    <row r="329" spans="2:9">
      <c r="B329" s="698"/>
      <c r="C329" s="698"/>
      <c r="D329" s="699"/>
      <c r="E329" s="699"/>
      <c r="F329" s="699"/>
      <c r="G329" s="699"/>
      <c r="H329" s="699"/>
      <c r="I329" s="699"/>
    </row>
    <row r="330" spans="2:9">
      <c r="B330" s="695" t="s">
        <v>178</v>
      </c>
      <c r="C330" s="695"/>
      <c r="D330" s="696">
        <f>SUM(D316,D328)</f>
        <v>0</v>
      </c>
      <c r="E330" s="696"/>
      <c r="F330" s="696">
        <f>SUM(F316,F328)</f>
        <v>0</v>
      </c>
      <c r="G330" s="696"/>
      <c r="H330" s="696">
        <f>SUM(H316,H328)</f>
        <v>0</v>
      </c>
      <c r="I330" s="696"/>
    </row>
    <row r="331" spans="2:9">
      <c r="B331" s="330"/>
      <c r="C331" s="330"/>
      <c r="D331" s="330"/>
      <c r="E331" s="330"/>
      <c r="F331" s="330"/>
      <c r="G331" s="330"/>
      <c r="H331" s="330"/>
      <c r="I331" s="330"/>
    </row>
    <row r="335" spans="2:9">
      <c r="B335" s="209"/>
      <c r="C335" s="209"/>
      <c r="D335" s="209"/>
      <c r="E335" s="209"/>
      <c r="F335" s="209"/>
      <c r="G335" s="209"/>
    </row>
    <row r="336" spans="2:9">
      <c r="B336" s="209"/>
      <c r="C336" s="209"/>
      <c r="D336" s="209"/>
      <c r="E336" s="209"/>
      <c r="F336" s="209"/>
      <c r="G336" s="209"/>
    </row>
    <row r="337" spans="2:7">
      <c r="B337" s="209"/>
      <c r="C337" s="209"/>
      <c r="D337" s="209"/>
      <c r="E337" s="209"/>
      <c r="F337" s="209"/>
      <c r="G337" s="209"/>
    </row>
    <row r="338" spans="2:7">
      <c r="B338" s="209"/>
      <c r="C338" s="209"/>
      <c r="D338" s="209"/>
      <c r="E338" s="209"/>
      <c r="F338" s="209"/>
      <c r="G338" s="209"/>
    </row>
    <row r="339" spans="2:7">
      <c r="B339" s="704" t="s">
        <v>310</v>
      </c>
      <c r="C339" s="704"/>
      <c r="D339" s="704"/>
      <c r="E339" s="704"/>
      <c r="F339" s="704"/>
      <c r="G339" s="704"/>
    </row>
    <row r="340" spans="2:7">
      <c r="B340" s="703" t="s">
        <v>662</v>
      </c>
      <c r="C340" s="703"/>
      <c r="D340" s="703"/>
      <c r="E340" s="703"/>
      <c r="F340" s="703"/>
      <c r="G340" s="703"/>
    </row>
    <row r="341" spans="2:7">
      <c r="B341" s="704" t="s">
        <v>335</v>
      </c>
      <c r="C341" s="704"/>
      <c r="D341" s="704"/>
      <c r="E341" s="704"/>
      <c r="F341" s="704"/>
      <c r="G341" s="704"/>
    </row>
    <row r="342" spans="2:7">
      <c r="B342" s="704" t="s">
        <v>661</v>
      </c>
      <c r="C342" s="704"/>
      <c r="D342" s="704"/>
      <c r="E342" s="704"/>
      <c r="F342" s="704"/>
      <c r="G342" s="704"/>
    </row>
    <row r="343" spans="2:7">
      <c r="B343" s="294"/>
      <c r="C343" s="294"/>
      <c r="D343" s="294"/>
      <c r="E343" s="294"/>
      <c r="F343" s="294"/>
      <c r="G343" s="294"/>
    </row>
    <row r="344" spans="2:7">
      <c r="B344" s="702" t="s">
        <v>166</v>
      </c>
      <c r="C344" s="702"/>
      <c r="D344" s="702" t="s">
        <v>149</v>
      </c>
      <c r="E344" s="702"/>
      <c r="F344" s="702" t="s">
        <v>162</v>
      </c>
      <c r="G344" s="702"/>
    </row>
    <row r="345" spans="2:7">
      <c r="B345" s="702" t="s">
        <v>179</v>
      </c>
      <c r="C345" s="702"/>
      <c r="D345" s="702"/>
      <c r="E345" s="702"/>
      <c r="F345" s="702"/>
      <c r="G345" s="702"/>
    </row>
    <row r="346" spans="2:7">
      <c r="B346" s="700"/>
      <c r="C346" s="700"/>
      <c r="D346" s="701"/>
      <c r="E346" s="701"/>
      <c r="F346" s="701"/>
      <c r="G346" s="701"/>
    </row>
    <row r="347" spans="2:7">
      <c r="B347" s="700"/>
      <c r="C347" s="700"/>
      <c r="D347" s="701"/>
      <c r="E347" s="701"/>
      <c r="F347" s="701"/>
      <c r="G347" s="701"/>
    </row>
    <row r="348" spans="2:7">
      <c r="B348" s="700"/>
      <c r="C348" s="700"/>
      <c r="D348" s="701"/>
      <c r="E348" s="701"/>
      <c r="F348" s="701"/>
      <c r="G348" s="701"/>
    </row>
    <row r="349" spans="2:7">
      <c r="B349" s="700"/>
      <c r="C349" s="700"/>
      <c r="D349" s="701"/>
      <c r="E349" s="701"/>
      <c r="F349" s="701"/>
      <c r="G349" s="701"/>
    </row>
    <row r="350" spans="2:7">
      <c r="B350" s="700"/>
      <c r="C350" s="700"/>
      <c r="D350" s="701"/>
      <c r="E350" s="701"/>
      <c r="F350" s="701"/>
      <c r="G350" s="701"/>
    </row>
    <row r="351" spans="2:7">
      <c r="B351" s="700"/>
      <c r="C351" s="700"/>
      <c r="D351" s="701"/>
      <c r="E351" s="701"/>
      <c r="F351" s="701"/>
      <c r="G351" s="701"/>
    </row>
    <row r="352" spans="2:7">
      <c r="B352" s="700"/>
      <c r="C352" s="700"/>
      <c r="D352" s="701"/>
      <c r="E352" s="701"/>
      <c r="F352" s="701"/>
      <c r="G352" s="701"/>
    </row>
    <row r="353" spans="2:7">
      <c r="B353" s="700"/>
      <c r="C353" s="700"/>
      <c r="D353" s="701"/>
      <c r="E353" s="701"/>
      <c r="F353" s="701"/>
      <c r="G353" s="701"/>
    </row>
    <row r="354" spans="2:7">
      <c r="B354" s="700"/>
      <c r="C354" s="700"/>
      <c r="D354" s="701"/>
      <c r="E354" s="701"/>
      <c r="F354" s="701"/>
      <c r="G354" s="701"/>
    </row>
    <row r="355" spans="2:7">
      <c r="B355" s="697" t="s">
        <v>175</v>
      </c>
      <c r="C355" s="697"/>
      <c r="D355" s="696">
        <f>SUM(D346:E354)</f>
        <v>0</v>
      </c>
      <c r="E355" s="696"/>
      <c r="F355" s="696">
        <f>SUM(F346:G354)</f>
        <v>0</v>
      </c>
      <c r="G355" s="696"/>
    </row>
    <row r="356" spans="2:7">
      <c r="B356" s="698"/>
      <c r="C356" s="698"/>
      <c r="D356" s="698"/>
      <c r="E356" s="698"/>
      <c r="F356" s="698"/>
      <c r="G356" s="698"/>
    </row>
    <row r="357" spans="2:7">
      <c r="B357" s="702" t="s">
        <v>176</v>
      </c>
      <c r="C357" s="702"/>
      <c r="D357" s="702"/>
      <c r="E357" s="702"/>
      <c r="F357" s="702"/>
      <c r="G357" s="702"/>
    </row>
    <row r="358" spans="2:7">
      <c r="B358" s="700"/>
      <c r="C358" s="700"/>
      <c r="D358" s="701"/>
      <c r="E358" s="701"/>
      <c r="F358" s="701"/>
      <c r="G358" s="701"/>
    </row>
    <row r="359" spans="2:7">
      <c r="B359" s="700"/>
      <c r="C359" s="700"/>
      <c r="D359" s="701"/>
      <c r="E359" s="701"/>
      <c r="F359" s="701"/>
      <c r="G359" s="701"/>
    </row>
    <row r="360" spans="2:7">
      <c r="B360" s="700"/>
      <c r="C360" s="700"/>
      <c r="D360" s="701"/>
      <c r="E360" s="701"/>
      <c r="F360" s="701"/>
      <c r="G360" s="701"/>
    </row>
    <row r="361" spans="2:7">
      <c r="B361" s="700"/>
      <c r="C361" s="700"/>
      <c r="D361" s="701"/>
      <c r="E361" s="701"/>
      <c r="F361" s="701"/>
      <c r="G361" s="701"/>
    </row>
    <row r="362" spans="2:7">
      <c r="B362" s="700"/>
      <c r="C362" s="700"/>
      <c r="D362" s="701"/>
      <c r="E362" s="701"/>
      <c r="F362" s="701"/>
      <c r="G362" s="701"/>
    </row>
    <row r="363" spans="2:7">
      <c r="B363" s="700"/>
      <c r="C363" s="700"/>
      <c r="D363" s="701"/>
      <c r="E363" s="701"/>
      <c r="F363" s="701"/>
      <c r="G363" s="701"/>
    </row>
    <row r="364" spans="2:7">
      <c r="B364" s="700"/>
      <c r="C364" s="700"/>
      <c r="D364" s="701"/>
      <c r="E364" s="701"/>
      <c r="F364" s="701"/>
      <c r="G364" s="701"/>
    </row>
    <row r="365" spans="2:7">
      <c r="B365" s="700"/>
      <c r="C365" s="700"/>
      <c r="D365" s="701"/>
      <c r="E365" s="701"/>
      <c r="F365" s="701"/>
      <c r="G365" s="701"/>
    </row>
    <row r="366" spans="2:7">
      <c r="B366" s="700"/>
      <c r="C366" s="700"/>
      <c r="D366" s="701"/>
      <c r="E366" s="701"/>
      <c r="F366" s="701"/>
      <c r="G366" s="701"/>
    </row>
    <row r="367" spans="2:7">
      <c r="B367" s="697" t="s">
        <v>177</v>
      </c>
      <c r="C367" s="697"/>
      <c r="D367" s="696">
        <f>SUM(D358:E366)</f>
        <v>0</v>
      </c>
      <c r="E367" s="696"/>
      <c r="F367" s="696">
        <f>SUM(F358:G366)</f>
        <v>0</v>
      </c>
      <c r="G367" s="696"/>
    </row>
    <row r="368" spans="2:7">
      <c r="B368" s="698"/>
      <c r="C368" s="698"/>
      <c r="D368" s="699"/>
      <c r="E368" s="699"/>
      <c r="F368" s="699"/>
      <c r="G368" s="699"/>
    </row>
    <row r="369" spans="2:7">
      <c r="B369" s="695" t="s">
        <v>178</v>
      </c>
      <c r="C369" s="695"/>
      <c r="D369" s="696">
        <f>D367+D355</f>
        <v>0</v>
      </c>
      <c r="E369" s="696"/>
      <c r="F369" s="696">
        <f>F367+F355</f>
        <v>0</v>
      </c>
      <c r="G369" s="696"/>
    </row>
  </sheetData>
  <mergeCells count="325">
    <mergeCell ref="B15:D15"/>
    <mergeCell ref="B16:D16"/>
    <mergeCell ref="B17:D17"/>
    <mergeCell ref="B18:D18"/>
    <mergeCell ref="B7:J7"/>
    <mergeCell ref="B5:J5"/>
    <mergeCell ref="B8:J8"/>
    <mergeCell ref="B9:J9"/>
    <mergeCell ref="B11:D13"/>
    <mergeCell ref="E11:I11"/>
    <mergeCell ref="J11:J12"/>
    <mergeCell ref="D6:G6"/>
    <mergeCell ref="B14:D14"/>
    <mergeCell ref="J25:J26"/>
    <mergeCell ref="H26:I26"/>
    <mergeCell ref="B28:D30"/>
    <mergeCell ref="E28:I28"/>
    <mergeCell ref="J28:J29"/>
    <mergeCell ref="B19:D19"/>
    <mergeCell ref="B20:D20"/>
    <mergeCell ref="C38:D38"/>
    <mergeCell ref="B22:D22"/>
    <mergeCell ref="B23:D23"/>
    <mergeCell ref="B31:D31"/>
    <mergeCell ref="C32:D32"/>
    <mergeCell ref="C34:D34"/>
    <mergeCell ref="C35:D35"/>
    <mergeCell ref="C36:D36"/>
    <mergeCell ref="C37:D37"/>
    <mergeCell ref="B21:D21"/>
    <mergeCell ref="B51:J51"/>
    <mergeCell ref="C39:D39"/>
    <mergeCell ref="C42:D42"/>
    <mergeCell ref="C44:D44"/>
    <mergeCell ref="C45:D45"/>
    <mergeCell ref="C48:D48"/>
    <mergeCell ref="J49:J50"/>
    <mergeCell ref="H50:I50"/>
    <mergeCell ref="B41:D41"/>
    <mergeCell ref="B64:I64"/>
    <mergeCell ref="B66:C68"/>
    <mergeCell ref="D66:H66"/>
    <mergeCell ref="I66:I67"/>
    <mergeCell ref="B70:C70"/>
    <mergeCell ref="B59:I59"/>
    <mergeCell ref="C60:F60"/>
    <mergeCell ref="B61:I61"/>
    <mergeCell ref="B62:I62"/>
    <mergeCell ref="B63:I63"/>
    <mergeCell ref="B82:C84"/>
    <mergeCell ref="D82:H82"/>
    <mergeCell ref="I82:I83"/>
    <mergeCell ref="B94:I94"/>
    <mergeCell ref="B95:I95"/>
    <mergeCell ref="B76:I76"/>
    <mergeCell ref="B77:I77"/>
    <mergeCell ref="B78:I78"/>
    <mergeCell ref="B79:I79"/>
    <mergeCell ref="B80:I80"/>
    <mergeCell ref="B106:C106"/>
    <mergeCell ref="B108:C108"/>
    <mergeCell ref="B109:C109"/>
    <mergeCell ref="B120:I120"/>
    <mergeCell ref="D121:G121"/>
    <mergeCell ref="B96:I96"/>
    <mergeCell ref="B97:I97"/>
    <mergeCell ref="B98:I98"/>
    <mergeCell ref="B100:C102"/>
    <mergeCell ref="D100:H100"/>
    <mergeCell ref="I100:I101"/>
    <mergeCell ref="B131:C131"/>
    <mergeCell ref="B133:C133"/>
    <mergeCell ref="B135:C135"/>
    <mergeCell ref="B137:C137"/>
    <mergeCell ref="B139:C139"/>
    <mergeCell ref="B122:I122"/>
    <mergeCell ref="B123:I123"/>
    <mergeCell ref="B124:I124"/>
    <mergeCell ref="B125:I125"/>
    <mergeCell ref="B127:C129"/>
    <mergeCell ref="D127:H127"/>
    <mergeCell ref="I127:I128"/>
    <mergeCell ref="B154:I154"/>
    <mergeCell ref="B156:C158"/>
    <mergeCell ref="D156:H156"/>
    <mergeCell ref="I156:I157"/>
    <mergeCell ref="B160:C160"/>
    <mergeCell ref="B149:I149"/>
    <mergeCell ref="C150:F150"/>
    <mergeCell ref="B151:I151"/>
    <mergeCell ref="B152:I152"/>
    <mergeCell ref="B153:I153"/>
    <mergeCell ref="B212:C212"/>
    <mergeCell ref="B220:C220"/>
    <mergeCell ref="B224:C224"/>
    <mergeCell ref="B241:I241"/>
    <mergeCell ref="C242:F242"/>
    <mergeCell ref="B168:C168"/>
    <mergeCell ref="B178:C178"/>
    <mergeCell ref="B188:C188"/>
    <mergeCell ref="B198:C198"/>
    <mergeCell ref="B208:C208"/>
    <mergeCell ref="B252:C252"/>
    <mergeCell ref="B253:C253"/>
    <mergeCell ref="B254:C254"/>
    <mergeCell ref="B255:C255"/>
    <mergeCell ref="B256:C256"/>
    <mergeCell ref="B243:I243"/>
    <mergeCell ref="B244:I244"/>
    <mergeCell ref="B245:I245"/>
    <mergeCell ref="B246:I246"/>
    <mergeCell ref="B248:C250"/>
    <mergeCell ref="D248:H248"/>
    <mergeCell ref="I248:I249"/>
    <mergeCell ref="B263:C263"/>
    <mergeCell ref="B264:C264"/>
    <mergeCell ref="B265:C265"/>
    <mergeCell ref="B266:C266"/>
    <mergeCell ref="B267:C267"/>
    <mergeCell ref="B257:C257"/>
    <mergeCell ref="B258:C258"/>
    <mergeCell ref="B259:C259"/>
    <mergeCell ref="B260:C260"/>
    <mergeCell ref="B262:C262"/>
    <mergeCell ref="B274:C274"/>
    <mergeCell ref="B275:C275"/>
    <mergeCell ref="B276:C276"/>
    <mergeCell ref="B277:C277"/>
    <mergeCell ref="B278:C278"/>
    <mergeCell ref="B268:C268"/>
    <mergeCell ref="B269:C269"/>
    <mergeCell ref="B271:C271"/>
    <mergeCell ref="B272:C272"/>
    <mergeCell ref="B273:C273"/>
    <mergeCell ref="B285:C285"/>
    <mergeCell ref="B286:C286"/>
    <mergeCell ref="B298:I298"/>
    <mergeCell ref="D299:G299"/>
    <mergeCell ref="B300:I300"/>
    <mergeCell ref="B279:C279"/>
    <mergeCell ref="B280:C280"/>
    <mergeCell ref="B282:C282"/>
    <mergeCell ref="B283:C283"/>
    <mergeCell ref="B284:C284"/>
    <mergeCell ref="B306:I306"/>
    <mergeCell ref="B307:C307"/>
    <mergeCell ref="D307:E307"/>
    <mergeCell ref="F307:G307"/>
    <mergeCell ref="H307:I307"/>
    <mergeCell ref="B301:I301"/>
    <mergeCell ref="B302:I302"/>
    <mergeCell ref="B304:C305"/>
    <mergeCell ref="D304:E304"/>
    <mergeCell ref="F304:G304"/>
    <mergeCell ref="H304:I304"/>
    <mergeCell ref="D305:E305"/>
    <mergeCell ref="F305:G305"/>
    <mergeCell ref="H305:I305"/>
    <mergeCell ref="B310:C310"/>
    <mergeCell ref="D310:E310"/>
    <mergeCell ref="F310:G310"/>
    <mergeCell ref="H310:I310"/>
    <mergeCell ref="B311:C311"/>
    <mergeCell ref="D311:E311"/>
    <mergeCell ref="F311:G311"/>
    <mergeCell ref="H311:I311"/>
    <mergeCell ref="B308:C308"/>
    <mergeCell ref="D308:E308"/>
    <mergeCell ref="F308:G308"/>
    <mergeCell ref="H308:I308"/>
    <mergeCell ref="B309:C309"/>
    <mergeCell ref="D309:E309"/>
    <mergeCell ref="F309:G309"/>
    <mergeCell ref="H309:I309"/>
    <mergeCell ref="B314:C314"/>
    <mergeCell ref="D314:E314"/>
    <mergeCell ref="F314:G314"/>
    <mergeCell ref="H314:I314"/>
    <mergeCell ref="B315:C315"/>
    <mergeCell ref="D315:E315"/>
    <mergeCell ref="F315:G315"/>
    <mergeCell ref="H315:I315"/>
    <mergeCell ref="B312:C312"/>
    <mergeCell ref="D312:E312"/>
    <mergeCell ref="F312:G312"/>
    <mergeCell ref="H312:I312"/>
    <mergeCell ref="B313:C313"/>
    <mergeCell ref="D313:E313"/>
    <mergeCell ref="F313:G313"/>
    <mergeCell ref="H313:I313"/>
    <mergeCell ref="B318:I318"/>
    <mergeCell ref="B319:C319"/>
    <mergeCell ref="D319:E319"/>
    <mergeCell ref="F319:G319"/>
    <mergeCell ref="H319:I319"/>
    <mergeCell ref="B316:C316"/>
    <mergeCell ref="D316:E316"/>
    <mergeCell ref="F316:G316"/>
    <mergeCell ref="H316:I316"/>
    <mergeCell ref="B317:C317"/>
    <mergeCell ref="D317:E317"/>
    <mergeCell ref="F317:G317"/>
    <mergeCell ref="H317:I317"/>
    <mergeCell ref="B322:C322"/>
    <mergeCell ref="D322:E322"/>
    <mergeCell ref="F322:G322"/>
    <mergeCell ref="H322:I322"/>
    <mergeCell ref="B323:C323"/>
    <mergeCell ref="D323:E323"/>
    <mergeCell ref="F323:G323"/>
    <mergeCell ref="H323:I323"/>
    <mergeCell ref="B320:C320"/>
    <mergeCell ref="D320:E320"/>
    <mergeCell ref="F320:G320"/>
    <mergeCell ref="H320:I320"/>
    <mergeCell ref="B321:C321"/>
    <mergeCell ref="D321:E321"/>
    <mergeCell ref="F321:G321"/>
    <mergeCell ref="H321:I321"/>
    <mergeCell ref="B326:C326"/>
    <mergeCell ref="D326:E326"/>
    <mergeCell ref="F326:G326"/>
    <mergeCell ref="H326:I326"/>
    <mergeCell ref="B327:C327"/>
    <mergeCell ref="D327:E327"/>
    <mergeCell ref="F327:G327"/>
    <mergeCell ref="H327:I327"/>
    <mergeCell ref="B324:C324"/>
    <mergeCell ref="D324:E324"/>
    <mergeCell ref="F324:G324"/>
    <mergeCell ref="H324:I324"/>
    <mergeCell ref="B325:C325"/>
    <mergeCell ref="D325:E325"/>
    <mergeCell ref="F325:G325"/>
    <mergeCell ref="H325:I325"/>
    <mergeCell ref="H330:I330"/>
    <mergeCell ref="B339:G339"/>
    <mergeCell ref="B328:C328"/>
    <mergeCell ref="D328:E328"/>
    <mergeCell ref="F328:G328"/>
    <mergeCell ref="H328:I328"/>
    <mergeCell ref="B329:C329"/>
    <mergeCell ref="D329:E329"/>
    <mergeCell ref="F329:G329"/>
    <mergeCell ref="H329:I329"/>
    <mergeCell ref="B340:G340"/>
    <mergeCell ref="B341:G341"/>
    <mergeCell ref="B342:G342"/>
    <mergeCell ref="B344:C344"/>
    <mergeCell ref="D344:E344"/>
    <mergeCell ref="F344:G344"/>
    <mergeCell ref="B330:C330"/>
    <mergeCell ref="D330:E330"/>
    <mergeCell ref="F330:G330"/>
    <mergeCell ref="B348:C348"/>
    <mergeCell ref="D348:E348"/>
    <mergeCell ref="F348:G348"/>
    <mergeCell ref="B349:C349"/>
    <mergeCell ref="D349:E349"/>
    <mergeCell ref="F349:G349"/>
    <mergeCell ref="B345:G345"/>
    <mergeCell ref="B346:C346"/>
    <mergeCell ref="D346:E346"/>
    <mergeCell ref="F346:G346"/>
    <mergeCell ref="B347:C347"/>
    <mergeCell ref="D347:E347"/>
    <mergeCell ref="F347:G347"/>
    <mergeCell ref="B352:C352"/>
    <mergeCell ref="D352:E352"/>
    <mergeCell ref="F352:G352"/>
    <mergeCell ref="B353:C353"/>
    <mergeCell ref="D353:E353"/>
    <mergeCell ref="F353:G353"/>
    <mergeCell ref="B350:C350"/>
    <mergeCell ref="D350:E350"/>
    <mergeCell ref="F350:G350"/>
    <mergeCell ref="B351:C351"/>
    <mergeCell ref="D351:E351"/>
    <mergeCell ref="F351:G351"/>
    <mergeCell ref="B356:C356"/>
    <mergeCell ref="D356:E356"/>
    <mergeCell ref="F356:G356"/>
    <mergeCell ref="B357:G357"/>
    <mergeCell ref="B358:C358"/>
    <mergeCell ref="D358:E358"/>
    <mergeCell ref="F358:G358"/>
    <mergeCell ref="B354:C354"/>
    <mergeCell ref="D354:E354"/>
    <mergeCell ref="F354:G354"/>
    <mergeCell ref="B355:C355"/>
    <mergeCell ref="D355:E355"/>
    <mergeCell ref="F355:G355"/>
    <mergeCell ref="B361:C361"/>
    <mergeCell ref="D361:E361"/>
    <mergeCell ref="F361:G361"/>
    <mergeCell ref="B362:C362"/>
    <mergeCell ref="D362:E362"/>
    <mergeCell ref="F362:G362"/>
    <mergeCell ref="B359:C359"/>
    <mergeCell ref="D359:E359"/>
    <mergeCell ref="F359:G359"/>
    <mergeCell ref="B360:C360"/>
    <mergeCell ref="D360:E360"/>
    <mergeCell ref="F360:G360"/>
    <mergeCell ref="B365:C365"/>
    <mergeCell ref="D365:E365"/>
    <mergeCell ref="F365:G365"/>
    <mergeCell ref="B366:C366"/>
    <mergeCell ref="D366:E366"/>
    <mergeCell ref="F366:G366"/>
    <mergeCell ref="B363:C363"/>
    <mergeCell ref="D363:E363"/>
    <mergeCell ref="F363:G363"/>
    <mergeCell ref="B364:C364"/>
    <mergeCell ref="D364:E364"/>
    <mergeCell ref="F364:G364"/>
    <mergeCell ref="B369:C369"/>
    <mergeCell ref="D369:E369"/>
    <mergeCell ref="F369:G369"/>
    <mergeCell ref="B367:C367"/>
    <mergeCell ref="D367:E367"/>
    <mergeCell ref="F367:G367"/>
    <mergeCell ref="B368:C368"/>
    <mergeCell ref="D368:E368"/>
    <mergeCell ref="F368:G368"/>
  </mergeCells>
  <printOptions horizontalCentered="1"/>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Y207"/>
  <sheetViews>
    <sheetView showGridLines="0" topLeftCell="A61" zoomScale="110" zoomScaleNormal="110" workbookViewId="0">
      <selection activeCell="C80" sqref="C80:S80"/>
    </sheetView>
  </sheetViews>
  <sheetFormatPr baseColWidth="10" defaultRowHeight="12.75"/>
  <cols>
    <col min="3" max="3" width="37.28515625" customWidth="1"/>
    <col min="4" max="4" width="10.42578125" customWidth="1"/>
    <col min="5" max="5" width="12.140625" customWidth="1"/>
    <col min="6" max="9" width="10.42578125" customWidth="1"/>
  </cols>
  <sheetData>
    <row r="5" spans="1:10">
      <c r="A5" s="76"/>
      <c r="B5" s="76"/>
      <c r="C5" s="76"/>
      <c r="D5" s="76"/>
      <c r="E5" s="76"/>
      <c r="F5" s="76"/>
      <c r="G5" s="76"/>
      <c r="H5" s="76"/>
      <c r="I5" s="76"/>
    </row>
    <row r="6" spans="1:10">
      <c r="A6" s="76"/>
      <c r="B6" s="76"/>
      <c r="C6" s="76"/>
      <c r="D6" s="76"/>
      <c r="E6" s="76"/>
      <c r="F6" s="76"/>
      <c r="G6" s="76"/>
      <c r="H6" s="76"/>
      <c r="I6" s="76"/>
    </row>
    <row r="7" spans="1:10">
      <c r="A7" s="76"/>
      <c r="B7" s="76"/>
      <c r="C7" s="76"/>
      <c r="D7" s="76"/>
      <c r="E7" s="76"/>
      <c r="F7" s="76"/>
      <c r="G7" s="76"/>
      <c r="H7" s="76"/>
      <c r="I7" s="76"/>
    </row>
    <row r="8" spans="1:10" ht="10.5" customHeight="1">
      <c r="A8" s="852" t="s">
        <v>310</v>
      </c>
      <c r="B8" s="852"/>
      <c r="C8" s="852"/>
      <c r="D8" s="852"/>
      <c r="E8" s="852"/>
      <c r="F8" s="852"/>
      <c r="G8" s="852"/>
      <c r="H8" s="852"/>
      <c r="I8" s="852"/>
    </row>
    <row r="9" spans="1:10" ht="10.5" customHeight="1">
      <c r="A9" s="395"/>
      <c r="B9" s="395"/>
      <c r="C9" s="703" t="s">
        <v>662</v>
      </c>
      <c r="D9" s="703"/>
      <c r="E9" s="703"/>
      <c r="F9" s="703"/>
      <c r="G9" s="395"/>
      <c r="H9" s="395"/>
      <c r="I9" s="395"/>
    </row>
    <row r="10" spans="1:10" ht="13.5" customHeight="1">
      <c r="A10" s="852" t="s">
        <v>372</v>
      </c>
      <c r="B10" s="852"/>
      <c r="C10" s="852"/>
      <c r="D10" s="852"/>
      <c r="E10" s="852"/>
      <c r="F10" s="852"/>
      <c r="G10" s="852"/>
      <c r="H10" s="852"/>
      <c r="I10" s="852"/>
    </row>
    <row r="11" spans="1:10" ht="14.25" customHeight="1">
      <c r="A11" s="852" t="s">
        <v>659</v>
      </c>
      <c r="B11" s="852"/>
      <c r="C11" s="852"/>
      <c r="D11" s="852"/>
      <c r="E11" s="852"/>
      <c r="F11" s="852"/>
      <c r="G11" s="852"/>
      <c r="H11" s="852"/>
      <c r="I11" s="852"/>
    </row>
    <row r="12" spans="1:10" ht="10.5" customHeight="1">
      <c r="A12" s="852" t="s">
        <v>336</v>
      </c>
      <c r="B12" s="852"/>
      <c r="C12" s="852"/>
      <c r="D12" s="852"/>
      <c r="E12" s="852"/>
      <c r="F12" s="852"/>
      <c r="G12" s="852"/>
      <c r="H12" s="852"/>
      <c r="I12" s="852"/>
    </row>
    <row r="13" spans="1:10" ht="6" customHeight="1">
      <c r="A13" s="295"/>
      <c r="B13" s="295"/>
      <c r="C13" s="295"/>
      <c r="D13" s="295"/>
      <c r="E13" s="295"/>
      <c r="F13" s="295"/>
      <c r="G13" s="295"/>
      <c r="H13" s="295"/>
      <c r="I13" s="295"/>
      <c r="J13" s="5"/>
    </row>
    <row r="14" spans="1:10">
      <c r="A14" s="853" t="s">
        <v>59</v>
      </c>
      <c r="B14" s="854"/>
      <c r="C14" s="855"/>
      <c r="D14" s="862" t="s">
        <v>180</v>
      </c>
      <c r="E14" s="863"/>
      <c r="F14" s="863"/>
      <c r="G14" s="863"/>
      <c r="H14" s="864"/>
      <c r="I14" s="865" t="s">
        <v>163</v>
      </c>
    </row>
    <row r="15" spans="1:10" ht="37.5" customHeight="1">
      <c r="A15" s="856"/>
      <c r="B15" s="857"/>
      <c r="C15" s="858"/>
      <c r="D15" s="371" t="s">
        <v>161</v>
      </c>
      <c r="E15" s="372" t="s">
        <v>181</v>
      </c>
      <c r="F15" s="373" t="s">
        <v>148</v>
      </c>
      <c r="G15" s="373" t="s">
        <v>149</v>
      </c>
      <c r="H15" s="374" t="s">
        <v>162</v>
      </c>
      <c r="I15" s="866"/>
    </row>
    <row r="16" spans="1:10" ht="13.5" thickBot="1">
      <c r="A16" s="859"/>
      <c r="B16" s="860"/>
      <c r="C16" s="861"/>
      <c r="D16" s="375">
        <v>1</v>
      </c>
      <c r="E16" s="375">
        <v>2</v>
      </c>
      <c r="F16" s="375" t="s">
        <v>152</v>
      </c>
      <c r="G16" s="375">
        <v>4</v>
      </c>
      <c r="H16" s="376">
        <v>5</v>
      </c>
      <c r="I16" s="377" t="s">
        <v>164</v>
      </c>
    </row>
    <row r="17" spans="1:9" ht="18.75" customHeight="1">
      <c r="A17" s="867" t="s">
        <v>340</v>
      </c>
      <c r="B17" s="868"/>
      <c r="C17" s="869"/>
      <c r="D17" s="331">
        <v>303063636.59836364</v>
      </c>
      <c r="E17" s="331">
        <v>-658881.58979219943</v>
      </c>
      <c r="F17" s="331">
        <v>302404755.00857145</v>
      </c>
      <c r="G17" s="331">
        <v>260674610.54083338</v>
      </c>
      <c r="H17" s="331">
        <v>225700417.29493335</v>
      </c>
      <c r="I17" s="331">
        <v>41730144.467738062</v>
      </c>
    </row>
    <row r="18" spans="1:9" ht="21" customHeight="1">
      <c r="A18" s="332"/>
      <c r="B18" s="850" t="s">
        <v>341</v>
      </c>
      <c r="C18" s="851"/>
      <c r="D18" s="333">
        <v>0</v>
      </c>
      <c r="E18" s="333">
        <v>0</v>
      </c>
      <c r="F18" s="333">
        <v>0</v>
      </c>
      <c r="G18" s="333">
        <v>0</v>
      </c>
      <c r="H18" s="333">
        <v>0</v>
      </c>
      <c r="I18" s="333">
        <v>0</v>
      </c>
    </row>
    <row r="19" spans="1:9" s="18" customFormat="1">
      <c r="A19" s="332"/>
      <c r="B19" s="334"/>
      <c r="C19" s="335" t="s">
        <v>342</v>
      </c>
      <c r="D19" s="336"/>
      <c r="E19" s="337"/>
      <c r="F19" s="338">
        <v>0</v>
      </c>
      <c r="G19" s="337"/>
      <c r="H19" s="337"/>
      <c r="I19" s="339">
        <v>0</v>
      </c>
    </row>
    <row r="20" spans="1:9" s="18" customFormat="1">
      <c r="A20" s="332"/>
      <c r="B20" s="334"/>
      <c r="C20" s="335" t="s">
        <v>343</v>
      </c>
      <c r="D20" s="336"/>
      <c r="E20" s="337"/>
      <c r="F20" s="338">
        <v>0</v>
      </c>
      <c r="G20" s="337"/>
      <c r="H20" s="337"/>
      <c r="I20" s="339">
        <v>0</v>
      </c>
    </row>
    <row r="21" spans="1:9" s="18" customFormat="1">
      <c r="A21" s="332"/>
      <c r="B21" s="850" t="s">
        <v>344</v>
      </c>
      <c r="C21" s="851"/>
      <c r="D21" s="333">
        <v>303063636.59836364</v>
      </c>
      <c r="E21" s="333">
        <v>-658881.58979219943</v>
      </c>
      <c r="F21" s="333">
        <v>302404755.00857145</v>
      </c>
      <c r="G21" s="333">
        <v>260674610.54083338</v>
      </c>
      <c r="H21" s="333">
        <v>225700417.29493335</v>
      </c>
      <c r="I21" s="333">
        <v>41730144.467738062</v>
      </c>
    </row>
    <row r="22" spans="1:9" s="18" customFormat="1">
      <c r="A22" s="332"/>
      <c r="B22" s="334"/>
      <c r="C22" s="335" t="s">
        <v>345</v>
      </c>
      <c r="D22" s="336">
        <v>303063636.59836364</v>
      </c>
      <c r="E22" s="336">
        <v>-658881.58979219943</v>
      </c>
      <c r="F22" s="338">
        <v>302404755.00857145</v>
      </c>
      <c r="G22" s="336">
        <v>260674610.54083338</v>
      </c>
      <c r="H22" s="336">
        <v>225700417.29493335</v>
      </c>
      <c r="I22" s="339">
        <v>41730144.467738062</v>
      </c>
    </row>
    <row r="23" spans="1:9" s="18" customFormat="1">
      <c r="A23" s="332"/>
      <c r="B23" s="334"/>
      <c r="C23" s="335" t="s">
        <v>346</v>
      </c>
      <c r="D23" s="336"/>
      <c r="E23" s="337"/>
      <c r="F23" s="338">
        <v>0</v>
      </c>
      <c r="G23" s="337"/>
      <c r="H23" s="337"/>
      <c r="I23" s="339">
        <v>0</v>
      </c>
    </row>
    <row r="24" spans="1:9" s="18" customFormat="1" ht="22.5">
      <c r="A24" s="332"/>
      <c r="B24" s="334"/>
      <c r="C24" s="335" t="s">
        <v>347</v>
      </c>
      <c r="D24" s="336"/>
      <c r="E24" s="337"/>
      <c r="F24" s="338">
        <f t="shared" ref="F24:F45" si="0">IF(AND(E24&gt;=0,D24&gt;=0),SUM(D24:E24),"-")</f>
        <v>0</v>
      </c>
      <c r="G24" s="337"/>
      <c r="H24" s="337"/>
      <c r="I24" s="339">
        <f t="shared" ref="I24:I45" si="1">IF(AND(G24&gt;=0,F24&gt;=0),(F24-G24),"-")</f>
        <v>0</v>
      </c>
    </row>
    <row r="25" spans="1:9" s="18" customFormat="1">
      <c r="A25" s="332"/>
      <c r="B25" s="334"/>
      <c r="C25" s="335" t="s">
        <v>348</v>
      </c>
      <c r="D25" s="336"/>
      <c r="E25" s="337"/>
      <c r="F25" s="338">
        <f t="shared" si="0"/>
        <v>0</v>
      </c>
      <c r="G25" s="337"/>
      <c r="H25" s="337"/>
      <c r="I25" s="339">
        <f t="shared" si="1"/>
        <v>0</v>
      </c>
    </row>
    <row r="26" spans="1:9" s="18" customFormat="1">
      <c r="A26" s="332"/>
      <c r="B26" s="334"/>
      <c r="C26" s="335" t="s">
        <v>349</v>
      </c>
      <c r="D26" s="336"/>
      <c r="E26" s="337"/>
      <c r="F26" s="338">
        <f t="shared" si="0"/>
        <v>0</v>
      </c>
      <c r="G26" s="337"/>
      <c r="H26" s="337"/>
      <c r="I26" s="339">
        <f t="shared" si="1"/>
        <v>0</v>
      </c>
    </row>
    <row r="27" spans="1:9" s="18" customFormat="1" ht="22.5">
      <c r="A27" s="332"/>
      <c r="B27" s="334"/>
      <c r="C27" s="335" t="s">
        <v>350</v>
      </c>
      <c r="D27" s="336"/>
      <c r="E27" s="337"/>
      <c r="F27" s="338">
        <f t="shared" si="0"/>
        <v>0</v>
      </c>
      <c r="G27" s="337"/>
      <c r="H27" s="337"/>
      <c r="I27" s="339">
        <f t="shared" si="1"/>
        <v>0</v>
      </c>
    </row>
    <row r="28" spans="1:9" s="18" customFormat="1">
      <c r="A28" s="332"/>
      <c r="B28" s="334"/>
      <c r="C28" s="335" t="s">
        <v>351</v>
      </c>
      <c r="D28" s="336"/>
      <c r="E28" s="337"/>
      <c r="F28" s="338">
        <f t="shared" si="0"/>
        <v>0</v>
      </c>
      <c r="G28" s="337"/>
      <c r="H28" s="337"/>
      <c r="I28" s="339">
        <f t="shared" si="1"/>
        <v>0</v>
      </c>
    </row>
    <row r="29" spans="1:9" s="18" customFormat="1">
      <c r="A29" s="332"/>
      <c r="B29" s="334"/>
      <c r="C29" s="335" t="s">
        <v>352</v>
      </c>
      <c r="D29" s="336"/>
      <c r="E29" s="337"/>
      <c r="F29" s="338">
        <f t="shared" si="0"/>
        <v>0</v>
      </c>
      <c r="G29" s="337"/>
      <c r="H29" s="337"/>
      <c r="I29" s="339">
        <f t="shared" si="1"/>
        <v>0</v>
      </c>
    </row>
    <row r="30" spans="1:9" s="18" customFormat="1">
      <c r="A30" s="332"/>
      <c r="B30" s="850" t="s">
        <v>353</v>
      </c>
      <c r="C30" s="851"/>
      <c r="D30" s="333">
        <f t="shared" ref="D30:I30" si="2">SUM(D31:D33)</f>
        <v>0</v>
      </c>
      <c r="E30" s="333">
        <f t="shared" si="2"/>
        <v>0</v>
      </c>
      <c r="F30" s="333">
        <f t="shared" si="2"/>
        <v>0</v>
      </c>
      <c r="G30" s="333">
        <f t="shared" si="2"/>
        <v>0</v>
      </c>
      <c r="H30" s="333">
        <f t="shared" si="2"/>
        <v>0</v>
      </c>
      <c r="I30" s="333">
        <f t="shared" si="2"/>
        <v>0</v>
      </c>
    </row>
    <row r="31" spans="1:9" s="18" customFormat="1" ht="22.5">
      <c r="A31" s="332"/>
      <c r="B31" s="334"/>
      <c r="C31" s="335" t="s">
        <v>354</v>
      </c>
      <c r="D31" s="336"/>
      <c r="E31" s="337"/>
      <c r="F31" s="338">
        <f t="shared" si="0"/>
        <v>0</v>
      </c>
      <c r="G31" s="337"/>
      <c r="H31" s="337"/>
      <c r="I31" s="339">
        <f t="shared" si="1"/>
        <v>0</v>
      </c>
    </row>
    <row r="32" spans="1:9" s="18" customFormat="1" ht="22.5">
      <c r="A32" s="332"/>
      <c r="B32" s="334"/>
      <c r="C32" s="335" t="s">
        <v>355</v>
      </c>
      <c r="D32" s="336"/>
      <c r="E32" s="337"/>
      <c r="F32" s="338">
        <f t="shared" si="0"/>
        <v>0</v>
      </c>
      <c r="G32" s="337"/>
      <c r="H32" s="337"/>
      <c r="I32" s="339">
        <f t="shared" si="1"/>
        <v>0</v>
      </c>
    </row>
    <row r="33" spans="1:10" s="18" customFormat="1">
      <c r="A33" s="332"/>
      <c r="B33" s="334"/>
      <c r="C33" s="335" t="s">
        <v>356</v>
      </c>
      <c r="D33" s="336"/>
      <c r="E33" s="337"/>
      <c r="F33" s="338">
        <f t="shared" si="0"/>
        <v>0</v>
      </c>
      <c r="G33" s="337"/>
      <c r="H33" s="337"/>
      <c r="I33" s="339">
        <f t="shared" si="1"/>
        <v>0</v>
      </c>
    </row>
    <row r="34" spans="1:10" s="18" customFormat="1">
      <c r="A34" s="332"/>
      <c r="B34" s="850" t="s">
        <v>357</v>
      </c>
      <c r="C34" s="851"/>
      <c r="D34" s="333">
        <f t="shared" ref="D34:I34" si="3">SUM(D35:D36)</f>
        <v>0</v>
      </c>
      <c r="E34" s="333">
        <f t="shared" si="3"/>
        <v>0</v>
      </c>
      <c r="F34" s="333">
        <f t="shared" si="3"/>
        <v>0</v>
      </c>
      <c r="G34" s="333">
        <f t="shared" si="3"/>
        <v>0</v>
      </c>
      <c r="H34" s="333">
        <f t="shared" si="3"/>
        <v>0</v>
      </c>
      <c r="I34" s="333">
        <f t="shared" si="3"/>
        <v>0</v>
      </c>
    </row>
    <row r="35" spans="1:10" s="18" customFormat="1" ht="22.5">
      <c r="A35" s="332"/>
      <c r="B35" s="334"/>
      <c r="C35" s="335" t="s">
        <v>358</v>
      </c>
      <c r="D35" s="336"/>
      <c r="E35" s="337"/>
      <c r="F35" s="338">
        <f t="shared" si="0"/>
        <v>0</v>
      </c>
      <c r="G35" s="337"/>
      <c r="H35" s="337"/>
      <c r="I35" s="339">
        <f t="shared" si="1"/>
        <v>0</v>
      </c>
    </row>
    <row r="36" spans="1:10" s="18" customFormat="1">
      <c r="A36" s="332"/>
      <c r="B36" s="334"/>
      <c r="C36" s="335" t="s">
        <v>359</v>
      </c>
      <c r="D36" s="336"/>
      <c r="E36" s="337"/>
      <c r="F36" s="338">
        <f t="shared" si="0"/>
        <v>0</v>
      </c>
      <c r="G36" s="337"/>
      <c r="H36" s="337"/>
      <c r="I36" s="339">
        <f t="shared" si="1"/>
        <v>0</v>
      </c>
    </row>
    <row r="37" spans="1:10" s="18" customFormat="1">
      <c r="A37" s="332"/>
      <c r="B37" s="850" t="s">
        <v>360</v>
      </c>
      <c r="C37" s="851"/>
      <c r="D37" s="333">
        <f t="shared" ref="D37:I37" si="4">SUM(D38:D41)</f>
        <v>0</v>
      </c>
      <c r="E37" s="333">
        <f t="shared" si="4"/>
        <v>0</v>
      </c>
      <c r="F37" s="333">
        <f t="shared" si="4"/>
        <v>0</v>
      </c>
      <c r="G37" s="333">
        <f t="shared" si="4"/>
        <v>0</v>
      </c>
      <c r="H37" s="333">
        <f t="shared" si="4"/>
        <v>0</v>
      </c>
      <c r="I37" s="333">
        <f t="shared" si="4"/>
        <v>0</v>
      </c>
    </row>
    <row r="38" spans="1:10" s="18" customFormat="1">
      <c r="A38" s="332"/>
      <c r="B38" s="334"/>
      <c r="C38" s="335" t="s">
        <v>361</v>
      </c>
      <c r="D38" s="336"/>
      <c r="E38" s="337"/>
      <c r="F38" s="338">
        <f t="shared" si="0"/>
        <v>0</v>
      </c>
      <c r="G38" s="337"/>
      <c r="H38" s="337"/>
      <c r="I38" s="339">
        <f t="shared" si="1"/>
        <v>0</v>
      </c>
    </row>
    <row r="39" spans="1:10" s="18" customFormat="1">
      <c r="A39" s="332"/>
      <c r="B39" s="334"/>
      <c r="C39" s="335" t="s">
        <v>362</v>
      </c>
      <c r="D39" s="336"/>
      <c r="E39" s="337"/>
      <c r="F39" s="338">
        <f t="shared" si="0"/>
        <v>0</v>
      </c>
      <c r="G39" s="337"/>
      <c r="H39" s="337"/>
      <c r="I39" s="339">
        <f t="shared" si="1"/>
        <v>0</v>
      </c>
    </row>
    <row r="40" spans="1:10" s="18" customFormat="1">
      <c r="A40" s="332"/>
      <c r="B40" s="334"/>
      <c r="C40" s="335" t="s">
        <v>363</v>
      </c>
      <c r="D40" s="336"/>
      <c r="E40" s="337"/>
      <c r="F40" s="338">
        <f t="shared" si="0"/>
        <v>0</v>
      </c>
      <c r="G40" s="337"/>
      <c r="H40" s="337"/>
      <c r="I40" s="339">
        <f t="shared" si="1"/>
        <v>0</v>
      </c>
    </row>
    <row r="41" spans="1:10" s="18" customFormat="1" ht="22.5">
      <c r="A41" s="332"/>
      <c r="B41" s="334"/>
      <c r="C41" s="335" t="s">
        <v>364</v>
      </c>
      <c r="D41" s="336"/>
      <c r="E41" s="337"/>
      <c r="F41" s="338">
        <f>IF(AND(E41&gt;=0,D41&gt;=0),SUM(D41:E41),"-")</f>
        <v>0</v>
      </c>
      <c r="G41" s="337"/>
      <c r="H41" s="337"/>
      <c r="I41" s="339">
        <f t="shared" si="1"/>
        <v>0</v>
      </c>
    </row>
    <row r="42" spans="1:10" s="18" customFormat="1">
      <c r="A42" s="332"/>
      <c r="B42" s="850" t="s">
        <v>365</v>
      </c>
      <c r="C42" s="851"/>
      <c r="D42" s="333">
        <f t="shared" ref="D42:I42" si="5">SUM(D43)</f>
        <v>0</v>
      </c>
      <c r="E42" s="333">
        <f t="shared" si="5"/>
        <v>0</v>
      </c>
      <c r="F42" s="333">
        <f t="shared" si="5"/>
        <v>0</v>
      </c>
      <c r="G42" s="333">
        <f t="shared" si="5"/>
        <v>0</v>
      </c>
      <c r="H42" s="333">
        <f t="shared" si="5"/>
        <v>0</v>
      </c>
      <c r="I42" s="333">
        <f t="shared" si="5"/>
        <v>0</v>
      </c>
    </row>
    <row r="43" spans="1:10" s="18" customFormat="1">
      <c r="A43" s="332"/>
      <c r="B43" s="334"/>
      <c r="C43" s="335" t="s">
        <v>366</v>
      </c>
      <c r="D43" s="336"/>
      <c r="E43" s="337"/>
      <c r="F43" s="338">
        <f t="shared" si="0"/>
        <v>0</v>
      </c>
      <c r="G43" s="337"/>
      <c r="H43" s="337"/>
      <c r="I43" s="339">
        <f t="shared" si="1"/>
        <v>0</v>
      </c>
    </row>
    <row r="44" spans="1:10" s="18" customFormat="1">
      <c r="A44" s="867" t="s">
        <v>367</v>
      </c>
      <c r="B44" s="868"/>
      <c r="C44" s="869"/>
      <c r="D44" s="336"/>
      <c r="E44" s="337"/>
      <c r="F44" s="338">
        <f t="shared" si="0"/>
        <v>0</v>
      </c>
      <c r="G44" s="337"/>
      <c r="H44" s="337"/>
      <c r="I44" s="339">
        <f t="shared" si="1"/>
        <v>0</v>
      </c>
    </row>
    <row r="45" spans="1:10" s="18" customFormat="1">
      <c r="A45" s="867" t="s">
        <v>368</v>
      </c>
      <c r="B45" s="868"/>
      <c r="C45" s="869"/>
      <c r="D45" s="336"/>
      <c r="E45" s="337"/>
      <c r="F45" s="338">
        <f t="shared" si="0"/>
        <v>0</v>
      </c>
      <c r="G45" s="337"/>
      <c r="H45" s="337"/>
      <c r="I45" s="339">
        <f t="shared" si="1"/>
        <v>0</v>
      </c>
    </row>
    <row r="46" spans="1:10" s="18" customFormat="1">
      <c r="A46" s="867" t="s">
        <v>369</v>
      </c>
      <c r="B46" s="868"/>
      <c r="C46" s="869"/>
      <c r="D46" s="336">
        <v>34251063.409999996</v>
      </c>
      <c r="E46" s="337">
        <v>-34251063.409999996</v>
      </c>
      <c r="F46" s="338">
        <v>0</v>
      </c>
      <c r="G46" s="337">
        <v>0</v>
      </c>
      <c r="H46" s="337">
        <v>0</v>
      </c>
      <c r="I46" s="339">
        <v>0</v>
      </c>
      <c r="J46" s="379" t="s">
        <v>398</v>
      </c>
    </row>
    <row r="47" spans="1:10" s="18" customFormat="1">
      <c r="A47" s="340"/>
      <c r="B47" s="341"/>
      <c r="C47" s="342"/>
      <c r="D47" s="343"/>
      <c r="E47" s="344"/>
      <c r="F47" s="344"/>
      <c r="G47" s="344"/>
      <c r="H47" s="344"/>
      <c r="I47" s="344"/>
    </row>
    <row r="48" spans="1:10" s="18" customFormat="1">
      <c r="A48" s="345"/>
      <c r="B48" s="870" t="s">
        <v>165</v>
      </c>
      <c r="C48" s="871"/>
      <c r="D48" s="346">
        <f t="shared" ref="D48:I48" si="6">SUM(D17,D44,D45,D46)</f>
        <v>337314700.0083636</v>
      </c>
      <c r="E48" s="346">
        <f t="shared" si="6"/>
        <v>-34909944.999792196</v>
      </c>
      <c r="F48" s="346">
        <f t="shared" si="6"/>
        <v>302404755.00857145</v>
      </c>
      <c r="G48" s="346">
        <f t="shared" si="6"/>
        <v>260674610.54083338</v>
      </c>
      <c r="H48" s="346">
        <f t="shared" si="6"/>
        <v>225700417.29493335</v>
      </c>
      <c r="I48" s="346">
        <f t="shared" si="6"/>
        <v>41730144.467738062</v>
      </c>
    </row>
    <row r="50" spans="1:9">
      <c r="D50" s="6"/>
      <c r="E50" s="6"/>
      <c r="F50" s="6"/>
      <c r="G50" s="6"/>
      <c r="H50" s="6"/>
      <c r="I50" s="6"/>
    </row>
    <row r="55" spans="1:9">
      <c r="A55" s="347"/>
      <c r="B55" s="347"/>
      <c r="C55" s="347"/>
      <c r="D55" s="347"/>
      <c r="E55" s="347"/>
      <c r="F55" s="347"/>
      <c r="G55" s="347"/>
    </row>
    <row r="56" spans="1:9">
      <c r="A56" s="347"/>
      <c r="B56" s="347"/>
      <c r="C56" s="347"/>
      <c r="D56" s="347"/>
      <c r="E56" s="347"/>
      <c r="F56" s="347"/>
      <c r="G56" s="347"/>
    </row>
    <row r="57" spans="1:9">
      <c r="A57" s="347"/>
      <c r="B57" s="347"/>
      <c r="C57" s="347"/>
      <c r="D57" s="347"/>
      <c r="E57" s="347"/>
      <c r="F57" s="347"/>
      <c r="G57" s="347"/>
    </row>
    <row r="58" spans="1:9">
      <c r="A58" s="347"/>
      <c r="B58" s="347"/>
      <c r="C58" s="347"/>
      <c r="D58" s="347"/>
      <c r="E58" s="347"/>
      <c r="F58" s="347"/>
      <c r="G58" s="347"/>
    </row>
    <row r="59" spans="1:9">
      <c r="A59" s="347"/>
      <c r="B59" s="347"/>
      <c r="C59" s="347"/>
      <c r="D59" s="347"/>
      <c r="E59" s="347"/>
      <c r="F59" s="347"/>
      <c r="G59" s="347"/>
    </row>
    <row r="60" spans="1:9">
      <c r="A60" s="847" t="s">
        <v>310</v>
      </c>
      <c r="B60" s="847"/>
      <c r="C60" s="847"/>
      <c r="D60" s="847"/>
      <c r="E60" s="847"/>
      <c r="F60" s="847"/>
      <c r="G60" s="847"/>
    </row>
    <row r="61" spans="1:9">
      <c r="A61" s="848" t="s">
        <v>371</v>
      </c>
      <c r="B61" s="848"/>
      <c r="C61" s="848"/>
      <c r="D61" s="848"/>
      <c r="E61" s="848"/>
      <c r="F61" s="848"/>
      <c r="G61" s="848"/>
    </row>
    <row r="62" spans="1:9">
      <c r="A62" s="848" t="s">
        <v>659</v>
      </c>
      <c r="B62" s="848"/>
      <c r="C62" s="848"/>
      <c r="D62" s="848"/>
      <c r="E62" s="848"/>
      <c r="F62" s="848"/>
      <c r="G62" s="848"/>
    </row>
    <row r="63" spans="1:9" ht="13.5" thickBot="1">
      <c r="A63" s="849"/>
      <c r="B63" s="849"/>
      <c r="C63" s="849"/>
      <c r="D63" s="849"/>
      <c r="E63" s="849"/>
      <c r="F63" s="849"/>
      <c r="G63" s="849"/>
    </row>
    <row r="64" spans="1:9">
      <c r="A64" s="347"/>
      <c r="B64" s="347"/>
      <c r="C64" s="347"/>
      <c r="D64" s="347"/>
      <c r="E64" s="347"/>
      <c r="F64" s="347"/>
      <c r="G64" s="347"/>
    </row>
    <row r="65" spans="1:51">
      <c r="A65" s="347" t="s">
        <v>370</v>
      </c>
      <c r="B65" s="347"/>
      <c r="C65" s="347"/>
      <c r="D65" s="347"/>
      <c r="E65" s="347"/>
      <c r="F65" s="347"/>
      <c r="G65" s="347"/>
    </row>
    <row r="66" spans="1:51">
      <c r="A66" s="347"/>
      <c r="B66" s="347"/>
      <c r="C66" s="347"/>
      <c r="D66" s="347"/>
      <c r="E66" s="347"/>
      <c r="F66" s="347"/>
      <c r="G66" s="347"/>
    </row>
    <row r="67" spans="1:51">
      <c r="A67" s="347"/>
      <c r="B67" s="347"/>
      <c r="C67" s="347"/>
      <c r="D67" s="347"/>
      <c r="E67" s="347"/>
      <c r="F67" s="347"/>
      <c r="G67" s="347"/>
    </row>
    <row r="68" spans="1:51">
      <c r="A68" s="347"/>
      <c r="B68" s="347"/>
      <c r="C68" s="347"/>
      <c r="D68" s="347"/>
      <c r="E68" s="347"/>
      <c r="F68" s="347"/>
      <c r="G68" s="347"/>
    </row>
    <row r="69" spans="1:51">
      <c r="A69" s="347"/>
      <c r="B69" s="347"/>
      <c r="C69" s="347"/>
      <c r="D69" s="347"/>
      <c r="E69" s="347"/>
      <c r="F69" s="347"/>
      <c r="G69" s="347"/>
    </row>
    <row r="70" spans="1:51">
      <c r="A70" s="347"/>
      <c r="B70" s="347"/>
      <c r="C70" s="347"/>
      <c r="D70" s="347"/>
      <c r="E70" s="347"/>
      <c r="F70" s="347"/>
      <c r="G70" s="347"/>
    </row>
    <row r="74" spans="1:51" ht="12.75" customHeight="1">
      <c r="B74" s="656"/>
      <c r="C74" s="656"/>
      <c r="D74" s="656" t="s">
        <v>400</v>
      </c>
      <c r="E74" s="656"/>
      <c r="F74" s="656"/>
      <c r="G74" s="656"/>
      <c r="H74" s="656"/>
      <c r="I74" s="656"/>
      <c r="J74" s="656"/>
      <c r="K74" s="656"/>
      <c r="L74" s="656"/>
      <c r="M74" s="656"/>
      <c r="N74" s="656"/>
      <c r="O74" s="656"/>
      <c r="P74" s="656"/>
      <c r="Q74" s="656"/>
      <c r="R74" s="656"/>
      <c r="S74" s="656"/>
      <c r="T74" s="656"/>
      <c r="U74" s="656"/>
      <c r="V74" s="656"/>
      <c r="W74" s="656"/>
      <c r="X74" s="656"/>
      <c r="Y74" s="656"/>
      <c r="Z74" s="656"/>
      <c r="AA74" s="656"/>
      <c r="AB74" s="656"/>
      <c r="AC74" s="656"/>
      <c r="AD74" s="656"/>
      <c r="AE74" s="656"/>
      <c r="AF74" s="656"/>
      <c r="AG74" s="656"/>
      <c r="AH74" s="656"/>
      <c r="AI74" s="656"/>
      <c r="AJ74" s="656"/>
      <c r="AK74" s="656"/>
      <c r="AL74" s="656"/>
      <c r="AM74" s="656"/>
      <c r="AN74" s="656"/>
      <c r="AO74" s="656"/>
      <c r="AP74" s="656"/>
      <c r="AQ74" s="656"/>
      <c r="AR74" s="656"/>
      <c r="AS74" s="656"/>
      <c r="AT74" s="656"/>
      <c r="AU74" s="656"/>
      <c r="AV74" s="656"/>
      <c r="AW74" s="656"/>
      <c r="AX74" s="656"/>
      <c r="AY74" s="656"/>
    </row>
    <row r="75" spans="1:51" ht="12.75" customHeight="1">
      <c r="A75" s="656"/>
      <c r="B75" s="656"/>
      <c r="C75" s="656"/>
      <c r="D75" s="656"/>
      <c r="E75" s="656"/>
      <c r="F75" s="656"/>
      <c r="G75" s="656"/>
      <c r="H75" s="656"/>
      <c r="I75" s="656"/>
      <c r="J75" s="656"/>
      <c r="K75" s="656"/>
      <c r="L75" s="656"/>
      <c r="M75" s="656"/>
      <c r="N75" s="656"/>
      <c r="O75" s="656"/>
      <c r="P75" s="656"/>
      <c r="Q75" s="656"/>
      <c r="R75" s="656"/>
      <c r="S75" s="656"/>
      <c r="T75" s="656"/>
      <c r="U75" s="656"/>
      <c r="V75" s="656"/>
      <c r="W75" s="656"/>
      <c r="X75" s="656"/>
      <c r="Y75" s="656"/>
      <c r="Z75" s="656"/>
      <c r="AA75" s="656"/>
      <c r="AB75" s="656"/>
      <c r="AC75" s="656"/>
      <c r="AD75" s="656"/>
      <c r="AE75" s="656"/>
      <c r="AF75" s="656"/>
      <c r="AG75" s="656"/>
      <c r="AH75" s="656"/>
      <c r="AI75" s="656"/>
      <c r="AJ75" s="656"/>
      <c r="AK75" s="656"/>
      <c r="AL75" s="656"/>
      <c r="AM75" s="656"/>
      <c r="AN75" s="656"/>
      <c r="AO75" s="656"/>
      <c r="AP75" s="656"/>
      <c r="AQ75" s="656"/>
      <c r="AR75" s="656"/>
      <c r="AS75" s="656"/>
      <c r="AT75" s="656"/>
      <c r="AU75" s="656"/>
      <c r="AV75" s="656"/>
      <c r="AW75" s="656"/>
      <c r="AX75" s="656"/>
      <c r="AY75" s="656"/>
    </row>
    <row r="76" spans="1:51" ht="21">
      <c r="A76" s="601"/>
      <c r="C76" s="654"/>
      <c r="D76" s="654" t="s">
        <v>310</v>
      </c>
      <c r="E76" s="654"/>
      <c r="F76" s="654"/>
      <c r="G76" s="654"/>
      <c r="H76" s="654"/>
      <c r="I76" s="654"/>
      <c r="J76" s="654"/>
      <c r="K76" s="654"/>
      <c r="L76" s="654"/>
      <c r="M76" s="654"/>
      <c r="N76" s="654"/>
      <c r="O76" s="654"/>
      <c r="P76" s="654"/>
      <c r="Q76" s="654"/>
      <c r="R76" s="654"/>
      <c r="S76" s="654"/>
      <c r="T76" s="654"/>
      <c r="U76" s="654"/>
      <c r="V76" s="654"/>
      <c r="W76" s="654"/>
      <c r="X76" s="654"/>
      <c r="Y76" s="654"/>
      <c r="Z76" s="654"/>
      <c r="AA76" s="654"/>
      <c r="AB76" s="654"/>
      <c r="AC76" s="654"/>
      <c r="AD76" s="654"/>
      <c r="AE76" s="654"/>
      <c r="AF76" s="654"/>
      <c r="AG76" s="654"/>
      <c r="AH76" s="654"/>
      <c r="AI76" s="654"/>
      <c r="AJ76" s="654"/>
      <c r="AK76" s="654"/>
      <c r="AL76" s="654"/>
      <c r="AM76" s="654"/>
      <c r="AN76" s="654"/>
      <c r="AO76" s="654"/>
      <c r="AP76" s="654"/>
      <c r="AQ76" s="654"/>
      <c r="AR76" s="654"/>
      <c r="AS76" s="654"/>
      <c r="AT76" s="654"/>
      <c r="AU76" s="654"/>
      <c r="AV76" s="654"/>
      <c r="AW76" s="654"/>
      <c r="AX76" s="654"/>
      <c r="AY76" s="654"/>
    </row>
    <row r="77" spans="1:51" ht="15.75" customHeight="1">
      <c r="A77" s="655" t="s">
        <v>402</v>
      </c>
      <c r="B77" s="401"/>
      <c r="C77" s="401"/>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1"/>
      <c r="AY77" s="401"/>
    </row>
    <row r="78" spans="1:51" ht="15.75">
      <c r="A78" s="400" t="s">
        <v>401</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1"/>
      <c r="AY78" s="401"/>
    </row>
    <row r="79" spans="1:51" ht="15.75" thickBot="1">
      <c r="A79" s="815" t="s">
        <v>403</v>
      </c>
      <c r="B79" s="815"/>
      <c r="C79" s="381">
        <v>28964930.41</v>
      </c>
      <c r="D79" s="382"/>
      <c r="E79" s="382"/>
      <c r="F79" s="382"/>
      <c r="G79" s="383"/>
      <c r="H79" s="383"/>
      <c r="I79" s="383"/>
      <c r="J79" s="383"/>
      <c r="K79" s="383"/>
      <c r="L79" s="383"/>
      <c r="M79" s="384"/>
      <c r="N79" s="384"/>
      <c r="O79" s="384"/>
      <c r="P79" s="384"/>
      <c r="Q79" s="384"/>
      <c r="R79" s="384"/>
      <c r="S79" s="385"/>
      <c r="T79" s="385"/>
      <c r="U79" s="385"/>
      <c r="V79" s="385"/>
      <c r="W79" s="385"/>
      <c r="X79" s="385"/>
      <c r="Y79" s="385"/>
      <c r="Z79" s="385"/>
      <c r="AA79" s="385"/>
      <c r="AB79" s="385"/>
      <c r="AC79" s="385"/>
      <c r="AD79" s="385"/>
      <c r="AE79" s="385"/>
      <c r="AF79" s="385"/>
      <c r="AG79" s="386"/>
      <c r="AH79" s="386"/>
      <c r="AI79" s="386"/>
      <c r="AJ79" s="386"/>
      <c r="AK79" s="386"/>
      <c r="AL79" s="386"/>
      <c r="AM79" s="386"/>
      <c r="AN79" s="386"/>
      <c r="AO79" s="386"/>
      <c r="AP79" s="386"/>
      <c r="AQ79" s="386"/>
      <c r="AR79" s="386"/>
      <c r="AS79" s="386"/>
      <c r="AT79" s="386"/>
      <c r="AU79" s="386"/>
      <c r="AV79" s="386"/>
      <c r="AW79" s="386"/>
      <c r="AX79" s="386"/>
      <c r="AY79" s="386"/>
    </row>
    <row r="80" spans="1:51">
      <c r="A80" s="839" t="s">
        <v>404</v>
      </c>
      <c r="B80" s="842" t="s">
        <v>405</v>
      </c>
      <c r="C80" s="845" t="s">
        <v>406</v>
      </c>
      <c r="D80" s="845"/>
      <c r="E80" s="845"/>
      <c r="F80" s="845"/>
      <c r="G80" s="845"/>
      <c r="H80" s="845"/>
      <c r="I80" s="845"/>
      <c r="J80" s="845"/>
      <c r="K80" s="845"/>
      <c r="L80" s="845"/>
      <c r="M80" s="845"/>
      <c r="N80" s="845"/>
      <c r="O80" s="845"/>
      <c r="P80" s="845"/>
      <c r="Q80" s="845"/>
      <c r="R80" s="845"/>
      <c r="S80" s="845"/>
      <c r="T80" s="821" t="s">
        <v>407</v>
      </c>
      <c r="U80" s="822"/>
      <c r="V80" s="822"/>
      <c r="W80" s="822"/>
      <c r="X80" s="822"/>
      <c r="Y80" s="822"/>
      <c r="Z80" s="822"/>
      <c r="AA80" s="822"/>
      <c r="AB80" s="822"/>
      <c r="AC80" s="822"/>
      <c r="AD80" s="822"/>
      <c r="AE80" s="823"/>
      <c r="AF80" s="824" t="s">
        <v>408</v>
      </c>
      <c r="AG80" s="827" t="s">
        <v>409</v>
      </c>
      <c r="AH80" s="828"/>
      <c r="AI80" s="828"/>
      <c r="AJ80" s="828"/>
      <c r="AK80" s="828"/>
      <c r="AL80" s="828"/>
      <c r="AM80" s="828"/>
      <c r="AN80" s="828"/>
      <c r="AO80" s="828"/>
      <c r="AP80" s="828"/>
      <c r="AQ80" s="828"/>
      <c r="AR80" s="829"/>
      <c r="AS80" s="387"/>
      <c r="AT80" s="387"/>
      <c r="AU80" s="387"/>
      <c r="AV80" s="387"/>
      <c r="AW80" s="798" t="s">
        <v>410</v>
      </c>
      <c r="AX80" s="846" t="s">
        <v>411</v>
      </c>
      <c r="AY80" s="832" t="s">
        <v>412</v>
      </c>
    </row>
    <row r="81" spans="1:51">
      <c r="A81" s="840"/>
      <c r="B81" s="843"/>
      <c r="C81" s="801" t="s">
        <v>413</v>
      </c>
      <c r="D81" s="801" t="s">
        <v>414</v>
      </c>
      <c r="E81" s="801" t="s">
        <v>415</v>
      </c>
      <c r="F81" s="801" t="s">
        <v>416</v>
      </c>
      <c r="G81" s="802" t="s">
        <v>417</v>
      </c>
      <c r="H81" s="802" t="s">
        <v>418</v>
      </c>
      <c r="I81" s="804" t="s">
        <v>419</v>
      </c>
      <c r="J81" s="806" t="s">
        <v>420</v>
      </c>
      <c r="K81" s="804" t="s">
        <v>421</v>
      </c>
      <c r="L81" s="806" t="s">
        <v>422</v>
      </c>
      <c r="M81" s="808" t="s">
        <v>423</v>
      </c>
      <c r="N81" s="808" t="s">
        <v>424</v>
      </c>
      <c r="O81" s="810" t="s">
        <v>425</v>
      </c>
      <c r="P81" s="810" t="s">
        <v>426</v>
      </c>
      <c r="Q81" s="808" t="s">
        <v>427</v>
      </c>
      <c r="R81" s="808" t="s">
        <v>428</v>
      </c>
      <c r="S81" s="837" t="s">
        <v>429</v>
      </c>
      <c r="T81" s="796" t="s">
        <v>430</v>
      </c>
      <c r="U81" s="796" t="s">
        <v>431</v>
      </c>
      <c r="V81" s="796" t="s">
        <v>432</v>
      </c>
      <c r="W81" s="796" t="s">
        <v>433</v>
      </c>
      <c r="X81" s="796" t="s">
        <v>434</v>
      </c>
      <c r="Y81" s="796" t="s">
        <v>435</v>
      </c>
      <c r="Z81" s="796" t="s">
        <v>436</v>
      </c>
      <c r="AA81" s="796" t="s">
        <v>437</v>
      </c>
      <c r="AB81" s="796" t="s">
        <v>438</v>
      </c>
      <c r="AC81" s="796" t="s">
        <v>439</v>
      </c>
      <c r="AD81" s="796" t="s">
        <v>440</v>
      </c>
      <c r="AE81" s="796" t="s">
        <v>441</v>
      </c>
      <c r="AF81" s="825"/>
      <c r="AG81" s="796" t="s">
        <v>430</v>
      </c>
      <c r="AH81" s="796" t="s">
        <v>431</v>
      </c>
      <c r="AI81" s="796" t="s">
        <v>432</v>
      </c>
      <c r="AJ81" s="796" t="s">
        <v>433</v>
      </c>
      <c r="AK81" s="796" t="s">
        <v>434</v>
      </c>
      <c r="AL81" s="796" t="s">
        <v>435</v>
      </c>
      <c r="AM81" s="796" t="s">
        <v>436</v>
      </c>
      <c r="AN81" s="796" t="s">
        <v>437</v>
      </c>
      <c r="AO81" s="796" t="s">
        <v>438</v>
      </c>
      <c r="AP81" s="796" t="s">
        <v>439</v>
      </c>
      <c r="AQ81" s="796" t="s">
        <v>440</v>
      </c>
      <c r="AR81" s="796" t="s">
        <v>441</v>
      </c>
      <c r="AS81" s="794" t="s">
        <v>442</v>
      </c>
      <c r="AT81" s="794" t="s">
        <v>443</v>
      </c>
      <c r="AU81" s="796" t="s">
        <v>444</v>
      </c>
      <c r="AV81" s="794" t="s">
        <v>686</v>
      </c>
      <c r="AW81" s="798"/>
      <c r="AX81" s="846"/>
      <c r="AY81" s="832"/>
    </row>
    <row r="82" spans="1:51">
      <c r="A82" s="841"/>
      <c r="B82" s="844"/>
      <c r="C82" s="802"/>
      <c r="D82" s="802"/>
      <c r="E82" s="802"/>
      <c r="F82" s="802"/>
      <c r="G82" s="803"/>
      <c r="H82" s="803"/>
      <c r="I82" s="805"/>
      <c r="J82" s="807"/>
      <c r="K82" s="805"/>
      <c r="L82" s="807"/>
      <c r="M82" s="809"/>
      <c r="N82" s="809"/>
      <c r="O82" s="811"/>
      <c r="P82" s="811"/>
      <c r="Q82" s="809"/>
      <c r="R82" s="809"/>
      <c r="S82" s="838" t="s">
        <v>429</v>
      </c>
      <c r="T82" s="797"/>
      <c r="U82" s="797"/>
      <c r="V82" s="797"/>
      <c r="W82" s="797"/>
      <c r="X82" s="797"/>
      <c r="Y82" s="797"/>
      <c r="Z82" s="797"/>
      <c r="AA82" s="797"/>
      <c r="AB82" s="797"/>
      <c r="AC82" s="797"/>
      <c r="AD82" s="797"/>
      <c r="AE82" s="797"/>
      <c r="AF82" s="826" t="s">
        <v>445</v>
      </c>
      <c r="AG82" s="797"/>
      <c r="AH82" s="797"/>
      <c r="AI82" s="797"/>
      <c r="AJ82" s="797"/>
      <c r="AK82" s="797"/>
      <c r="AL82" s="797"/>
      <c r="AM82" s="797"/>
      <c r="AN82" s="797"/>
      <c r="AO82" s="797"/>
      <c r="AP82" s="797"/>
      <c r="AQ82" s="797"/>
      <c r="AR82" s="797"/>
      <c r="AS82" s="794"/>
      <c r="AT82" s="794"/>
      <c r="AU82" s="797"/>
      <c r="AV82" s="794"/>
      <c r="AW82" s="798"/>
      <c r="AX82" s="846"/>
      <c r="AY82" s="832"/>
    </row>
    <row r="83" spans="1:51" ht="225">
      <c r="A83" s="600" t="s">
        <v>446</v>
      </c>
      <c r="B83" s="407" t="s">
        <v>447</v>
      </c>
      <c r="C83" s="407" t="s">
        <v>448</v>
      </c>
      <c r="D83" s="407" t="s">
        <v>449</v>
      </c>
      <c r="E83" s="407" t="s">
        <v>450</v>
      </c>
      <c r="F83" s="408" t="s">
        <v>451</v>
      </c>
      <c r="G83" s="408" t="s">
        <v>452</v>
      </c>
      <c r="H83" s="409" t="s">
        <v>453</v>
      </c>
      <c r="I83" s="410" t="s">
        <v>451</v>
      </c>
      <c r="J83" s="410" t="s">
        <v>454</v>
      </c>
      <c r="K83" s="410">
        <v>0</v>
      </c>
      <c r="L83" s="410" t="s">
        <v>455</v>
      </c>
      <c r="M83" s="388">
        <v>0</v>
      </c>
      <c r="N83" s="389">
        <v>30</v>
      </c>
      <c r="O83" s="388">
        <v>30.01</v>
      </c>
      <c r="P83" s="389">
        <v>70</v>
      </c>
      <c r="Q83" s="388">
        <v>70.010000000000005</v>
      </c>
      <c r="R83" s="388">
        <v>130</v>
      </c>
      <c r="S83" s="411">
        <f>S84+S85+S86+S87+S88+S89</f>
        <v>66872</v>
      </c>
      <c r="T83" s="404">
        <v>5489</v>
      </c>
      <c r="U83" s="404">
        <v>5489</v>
      </c>
      <c r="V83" s="404">
        <v>5489</v>
      </c>
      <c r="W83" s="404">
        <v>5489</v>
      </c>
      <c r="X83" s="404">
        <v>5489</v>
      </c>
      <c r="Y83" s="404">
        <v>5490</v>
      </c>
      <c r="Z83" s="404">
        <v>5490</v>
      </c>
      <c r="AA83" s="404">
        <v>5490</v>
      </c>
      <c r="AB83" s="404">
        <v>5490</v>
      </c>
      <c r="AC83" s="404">
        <v>5489</v>
      </c>
      <c r="AD83" s="404">
        <v>5489</v>
      </c>
      <c r="AE83" s="404">
        <v>5489</v>
      </c>
      <c r="AF83" s="412">
        <f>AF84+AF85+AF86+AF87+AF88+AF89</f>
        <v>39189</v>
      </c>
      <c r="AG83" s="413">
        <f t="shared" ref="AG83:AV83" si="7">AG84+AG85</f>
        <v>4173</v>
      </c>
      <c r="AH83" s="413">
        <f t="shared" si="7"/>
        <v>3977</v>
      </c>
      <c r="AI83" s="413">
        <f t="shared" si="7"/>
        <v>2730</v>
      </c>
      <c r="AJ83" s="413">
        <f t="shared" si="7"/>
        <v>1261</v>
      </c>
      <c r="AK83" s="413">
        <f t="shared" si="7"/>
        <v>2179</v>
      </c>
      <c r="AL83" s="413">
        <f t="shared" si="7"/>
        <v>3175</v>
      </c>
      <c r="AM83" s="413">
        <f t="shared" si="7"/>
        <v>3157</v>
      </c>
      <c r="AN83" s="413">
        <f t="shared" si="7"/>
        <v>3016</v>
      </c>
      <c r="AO83" s="413">
        <f t="shared" si="7"/>
        <v>0</v>
      </c>
      <c r="AP83" s="413">
        <f t="shared" si="7"/>
        <v>0</v>
      </c>
      <c r="AQ83" s="413">
        <f t="shared" si="7"/>
        <v>0</v>
      </c>
      <c r="AR83" s="413">
        <f t="shared" si="7"/>
        <v>0</v>
      </c>
      <c r="AS83" s="413">
        <f t="shared" si="7"/>
        <v>3140</v>
      </c>
      <c r="AT83" s="413">
        <f t="shared" si="7"/>
        <v>3568</v>
      </c>
      <c r="AU83" s="413">
        <f t="shared" si="7"/>
        <v>3396</v>
      </c>
      <c r="AV83" s="413">
        <f t="shared" si="7"/>
        <v>2829</v>
      </c>
      <c r="AW83" s="414">
        <f>AV83+AU83+AT83+AS83+AN83+AM83+AL83+AK83+AJ83+AI83+AH83+AG83</f>
        <v>36601</v>
      </c>
      <c r="AX83" s="412">
        <f>AX84+AX85+AX86+AX87+AX88+AX89</f>
        <v>39189</v>
      </c>
      <c r="AY83" s="415">
        <f>AW83/AX83*100</f>
        <v>93.396106050167134</v>
      </c>
    </row>
    <row r="84" spans="1:51" ht="108">
      <c r="A84" s="836" t="s">
        <v>456</v>
      </c>
      <c r="B84" s="407" t="s">
        <v>457</v>
      </c>
      <c r="C84" s="407" t="s">
        <v>458</v>
      </c>
      <c r="D84" s="407" t="s">
        <v>459</v>
      </c>
      <c r="E84" s="407" t="s">
        <v>450</v>
      </c>
      <c r="F84" s="408" t="s">
        <v>451</v>
      </c>
      <c r="G84" s="408" t="s">
        <v>460</v>
      </c>
      <c r="H84" s="409" t="s">
        <v>461</v>
      </c>
      <c r="I84" s="410" t="s">
        <v>451</v>
      </c>
      <c r="J84" s="410" t="s">
        <v>454</v>
      </c>
      <c r="K84" s="410">
        <v>0</v>
      </c>
      <c r="L84" s="410" t="s">
        <v>455</v>
      </c>
      <c r="M84" s="388">
        <v>0</v>
      </c>
      <c r="N84" s="389">
        <v>30</v>
      </c>
      <c r="O84" s="388">
        <v>30.01</v>
      </c>
      <c r="P84" s="389">
        <v>70</v>
      </c>
      <c r="Q84" s="388">
        <v>70.010000000000005</v>
      </c>
      <c r="R84" s="388">
        <v>130</v>
      </c>
      <c r="S84" s="416">
        <v>4000</v>
      </c>
      <c r="T84" s="404">
        <v>333</v>
      </c>
      <c r="U84" s="404">
        <v>333</v>
      </c>
      <c r="V84" s="404">
        <v>333</v>
      </c>
      <c r="W84" s="404">
        <v>334</v>
      </c>
      <c r="X84" s="404">
        <v>334</v>
      </c>
      <c r="Y84" s="404">
        <v>334</v>
      </c>
      <c r="Z84" s="404">
        <v>334</v>
      </c>
      <c r="AA84" s="404">
        <v>333</v>
      </c>
      <c r="AB84" s="404">
        <v>333</v>
      </c>
      <c r="AC84" s="404">
        <v>333</v>
      </c>
      <c r="AD84" s="404">
        <v>333</v>
      </c>
      <c r="AE84" s="404">
        <v>333</v>
      </c>
      <c r="AF84" s="417">
        <v>2400</v>
      </c>
      <c r="AG84" s="418">
        <v>277</v>
      </c>
      <c r="AH84" s="418">
        <v>208</v>
      </c>
      <c r="AI84" s="418">
        <v>176</v>
      </c>
      <c r="AJ84" s="418">
        <v>148</v>
      </c>
      <c r="AK84" s="418">
        <v>173</v>
      </c>
      <c r="AL84" s="418">
        <v>235</v>
      </c>
      <c r="AM84" s="418">
        <v>218</v>
      </c>
      <c r="AN84" s="418">
        <v>207</v>
      </c>
      <c r="AO84" s="418"/>
      <c r="AP84" s="418"/>
      <c r="AQ84" s="418"/>
      <c r="AR84" s="418"/>
      <c r="AS84" s="418">
        <v>222</v>
      </c>
      <c r="AT84" s="418">
        <v>263</v>
      </c>
      <c r="AU84" s="418">
        <f>221+23</f>
        <v>244</v>
      </c>
      <c r="AV84" s="418">
        <v>225</v>
      </c>
      <c r="AW84" s="414">
        <f t="shared" ref="AW84:AW89" si="8">AV84+AU84+AT84+AS84+AN84+AM84+AL84+AK84+AJ84+AI84+AH84+AG84</f>
        <v>2596</v>
      </c>
      <c r="AX84" s="417">
        <v>2400</v>
      </c>
      <c r="AY84" s="415">
        <f t="shared" ref="AY84:AY89" si="9">AW84/AX84*100</f>
        <v>108.16666666666667</v>
      </c>
    </row>
    <row r="85" spans="1:51" ht="135">
      <c r="A85" s="836"/>
      <c r="B85" s="407" t="s">
        <v>462</v>
      </c>
      <c r="C85" s="407" t="s">
        <v>463</v>
      </c>
      <c r="D85" s="407" t="s">
        <v>464</v>
      </c>
      <c r="E85" s="407" t="s">
        <v>450</v>
      </c>
      <c r="F85" s="408" t="s">
        <v>451</v>
      </c>
      <c r="G85" s="408" t="s">
        <v>465</v>
      </c>
      <c r="H85" s="409" t="s">
        <v>466</v>
      </c>
      <c r="I85" s="410" t="s">
        <v>451</v>
      </c>
      <c r="J85" s="410" t="s">
        <v>454</v>
      </c>
      <c r="K85" s="410"/>
      <c r="L85" s="410" t="s">
        <v>455</v>
      </c>
      <c r="M85" s="388">
        <v>0</v>
      </c>
      <c r="N85" s="389">
        <v>30</v>
      </c>
      <c r="O85" s="388">
        <v>30.01</v>
      </c>
      <c r="P85" s="389">
        <v>70</v>
      </c>
      <c r="Q85" s="388">
        <v>70.010000000000005</v>
      </c>
      <c r="R85" s="388">
        <v>130</v>
      </c>
      <c r="S85" s="416">
        <v>53423</v>
      </c>
      <c r="T85" s="404">
        <v>4452</v>
      </c>
      <c r="U85" s="404">
        <v>4452</v>
      </c>
      <c r="V85" s="404">
        <v>4452</v>
      </c>
      <c r="W85" s="404">
        <v>4452</v>
      </c>
      <c r="X85" s="404">
        <v>4452</v>
      </c>
      <c r="Y85" s="404">
        <v>4452</v>
      </c>
      <c r="Z85" s="404">
        <v>4452</v>
      </c>
      <c r="AA85" s="404">
        <v>4451</v>
      </c>
      <c r="AB85" s="404">
        <v>4452</v>
      </c>
      <c r="AC85" s="404">
        <v>4452</v>
      </c>
      <c r="AD85" s="404">
        <v>4452</v>
      </c>
      <c r="AE85" s="404">
        <v>4452</v>
      </c>
      <c r="AF85" s="417">
        <v>30239</v>
      </c>
      <c r="AG85" s="419">
        <v>3896</v>
      </c>
      <c r="AH85" s="419">
        <v>3769</v>
      </c>
      <c r="AI85" s="419">
        <v>2554</v>
      </c>
      <c r="AJ85" s="419">
        <v>1113</v>
      </c>
      <c r="AK85" s="419">
        <v>2006</v>
      </c>
      <c r="AL85" s="419">
        <v>2940</v>
      </c>
      <c r="AM85" s="419">
        <v>2939</v>
      </c>
      <c r="AN85" s="419">
        <v>2809</v>
      </c>
      <c r="AO85" s="419"/>
      <c r="AP85" s="419"/>
      <c r="AQ85" s="419"/>
      <c r="AR85" s="419"/>
      <c r="AS85" s="419">
        <v>2918</v>
      </c>
      <c r="AT85" s="419">
        <v>3305</v>
      </c>
      <c r="AU85" s="419">
        <f>3033+119</f>
        <v>3152</v>
      </c>
      <c r="AV85" s="419">
        <v>2604</v>
      </c>
      <c r="AW85" s="414">
        <f t="shared" si="8"/>
        <v>34005</v>
      </c>
      <c r="AX85" s="417">
        <v>30239</v>
      </c>
      <c r="AY85" s="415">
        <f t="shared" si="9"/>
        <v>112.45411554614901</v>
      </c>
    </row>
    <row r="86" spans="1:51" ht="144">
      <c r="A86" s="836"/>
      <c r="B86" s="407" t="s">
        <v>467</v>
      </c>
      <c r="C86" s="407" t="s">
        <v>468</v>
      </c>
      <c r="D86" s="407" t="s">
        <v>469</v>
      </c>
      <c r="E86" s="407" t="s">
        <v>470</v>
      </c>
      <c r="F86" s="408" t="s">
        <v>451</v>
      </c>
      <c r="G86" s="408" t="s">
        <v>471</v>
      </c>
      <c r="H86" s="409" t="s">
        <v>472</v>
      </c>
      <c r="I86" s="410" t="s">
        <v>451</v>
      </c>
      <c r="J86" s="410" t="s">
        <v>454</v>
      </c>
      <c r="K86" s="410">
        <v>0</v>
      </c>
      <c r="L86" s="410" t="s">
        <v>455</v>
      </c>
      <c r="M86" s="388">
        <v>0</v>
      </c>
      <c r="N86" s="389">
        <v>30</v>
      </c>
      <c r="O86" s="388">
        <v>30.01</v>
      </c>
      <c r="P86" s="389">
        <v>70</v>
      </c>
      <c r="Q86" s="388">
        <v>70.010000000000005</v>
      </c>
      <c r="R86" s="388">
        <v>130</v>
      </c>
      <c r="S86" s="416">
        <v>2800</v>
      </c>
      <c r="T86" s="405">
        <v>125</v>
      </c>
      <c r="U86" s="405">
        <v>125</v>
      </c>
      <c r="V86" s="405">
        <v>125</v>
      </c>
      <c r="W86" s="405">
        <v>125</v>
      </c>
      <c r="X86" s="405">
        <v>125</v>
      </c>
      <c r="Y86" s="405">
        <v>125</v>
      </c>
      <c r="Z86" s="405">
        <v>125</v>
      </c>
      <c r="AA86" s="405">
        <v>125</v>
      </c>
      <c r="AB86" s="405">
        <v>125</v>
      </c>
      <c r="AC86" s="405">
        <v>125</v>
      </c>
      <c r="AD86" s="405">
        <v>125</v>
      </c>
      <c r="AE86" s="405">
        <v>125</v>
      </c>
      <c r="AF86" s="417">
        <v>1960</v>
      </c>
      <c r="AG86" s="419">
        <v>255</v>
      </c>
      <c r="AH86" s="419">
        <v>279</v>
      </c>
      <c r="AI86" s="419">
        <v>169</v>
      </c>
      <c r="AJ86" s="419">
        <v>0</v>
      </c>
      <c r="AK86" s="419">
        <v>0</v>
      </c>
      <c r="AL86" s="419">
        <v>2</v>
      </c>
      <c r="AM86" s="419">
        <v>10</v>
      </c>
      <c r="AN86" s="419">
        <v>1</v>
      </c>
      <c r="AO86" s="419"/>
      <c r="AP86" s="419"/>
      <c r="AQ86" s="419"/>
      <c r="AR86" s="419"/>
      <c r="AS86" s="419">
        <v>54</v>
      </c>
      <c r="AT86" s="419">
        <v>187</v>
      </c>
      <c r="AU86" s="419">
        <v>209</v>
      </c>
      <c r="AV86" s="419">
        <v>140</v>
      </c>
      <c r="AW86" s="414">
        <f t="shared" si="8"/>
        <v>1306</v>
      </c>
      <c r="AX86" s="417">
        <v>1960</v>
      </c>
      <c r="AY86" s="415">
        <f t="shared" si="9"/>
        <v>66.632653061224488</v>
      </c>
    </row>
    <row r="87" spans="1:51" ht="156">
      <c r="A87" s="836"/>
      <c r="B87" s="407" t="s">
        <v>473</v>
      </c>
      <c r="C87" s="407" t="s">
        <v>474</v>
      </c>
      <c r="D87" s="407" t="s">
        <v>475</v>
      </c>
      <c r="E87" s="407" t="s">
        <v>476</v>
      </c>
      <c r="F87" s="408" t="s">
        <v>451</v>
      </c>
      <c r="G87" s="408" t="s">
        <v>477</v>
      </c>
      <c r="H87" s="409" t="s">
        <v>478</v>
      </c>
      <c r="I87" s="410" t="s">
        <v>451</v>
      </c>
      <c r="J87" s="410" t="s">
        <v>454</v>
      </c>
      <c r="K87" s="410">
        <v>0</v>
      </c>
      <c r="L87" s="410" t="s">
        <v>455</v>
      </c>
      <c r="M87" s="388">
        <v>0</v>
      </c>
      <c r="N87" s="389">
        <v>30</v>
      </c>
      <c r="O87" s="388">
        <v>30.01</v>
      </c>
      <c r="P87" s="389">
        <v>70</v>
      </c>
      <c r="Q87" s="388">
        <v>70.010000000000005</v>
      </c>
      <c r="R87" s="388">
        <v>130</v>
      </c>
      <c r="S87" s="416">
        <v>349</v>
      </c>
      <c r="T87" s="404">
        <v>29</v>
      </c>
      <c r="U87" s="404">
        <v>29</v>
      </c>
      <c r="V87" s="404">
        <v>29</v>
      </c>
      <c r="W87" s="404">
        <v>29</v>
      </c>
      <c r="X87" s="404">
        <v>29</v>
      </c>
      <c r="Y87" s="404">
        <v>29</v>
      </c>
      <c r="Z87" s="404">
        <v>29</v>
      </c>
      <c r="AA87" s="404">
        <v>30</v>
      </c>
      <c r="AB87" s="404">
        <v>29</v>
      </c>
      <c r="AC87" s="404">
        <v>29</v>
      </c>
      <c r="AD87" s="404">
        <v>29</v>
      </c>
      <c r="AE87" s="404">
        <v>29</v>
      </c>
      <c r="AF87" s="417">
        <v>180</v>
      </c>
      <c r="AG87" s="419">
        <v>0</v>
      </c>
      <c r="AH87" s="419">
        <v>15</v>
      </c>
      <c r="AI87" s="419">
        <v>28</v>
      </c>
      <c r="AJ87" s="419">
        <v>5</v>
      </c>
      <c r="AK87" s="419">
        <v>27</v>
      </c>
      <c r="AL87" s="419">
        <v>26</v>
      </c>
      <c r="AM87" s="419">
        <v>24</v>
      </c>
      <c r="AN87" s="419">
        <v>33</v>
      </c>
      <c r="AO87" s="419"/>
      <c r="AP87" s="419"/>
      <c r="AQ87" s="419"/>
      <c r="AR87" s="419"/>
      <c r="AS87" s="419">
        <v>17</v>
      </c>
      <c r="AT87" s="419">
        <v>30</v>
      </c>
      <c r="AU87" s="419">
        <v>32</v>
      </c>
      <c r="AV87" s="419">
        <v>14</v>
      </c>
      <c r="AW87" s="414">
        <f t="shared" si="8"/>
        <v>251</v>
      </c>
      <c r="AX87" s="417">
        <v>180</v>
      </c>
      <c r="AY87" s="415">
        <f t="shared" si="9"/>
        <v>139.44444444444443</v>
      </c>
    </row>
    <row r="88" spans="1:51" ht="108">
      <c r="A88" s="836"/>
      <c r="B88" s="407" t="s">
        <v>479</v>
      </c>
      <c r="C88" s="407" t="s">
        <v>480</v>
      </c>
      <c r="D88" s="407" t="s">
        <v>481</v>
      </c>
      <c r="E88" s="407" t="s">
        <v>482</v>
      </c>
      <c r="F88" s="408" t="s">
        <v>451</v>
      </c>
      <c r="G88" s="408" t="s">
        <v>483</v>
      </c>
      <c r="H88" s="409" t="s">
        <v>484</v>
      </c>
      <c r="I88" s="410" t="s">
        <v>451</v>
      </c>
      <c r="J88" s="410" t="s">
        <v>454</v>
      </c>
      <c r="K88" s="410">
        <v>0</v>
      </c>
      <c r="L88" s="410" t="s">
        <v>455</v>
      </c>
      <c r="M88" s="388">
        <v>0</v>
      </c>
      <c r="N88" s="389">
        <v>30</v>
      </c>
      <c r="O88" s="388">
        <v>30.01</v>
      </c>
      <c r="P88" s="389">
        <v>70</v>
      </c>
      <c r="Q88" s="388">
        <v>70.010000000000005</v>
      </c>
      <c r="R88" s="388">
        <v>130</v>
      </c>
      <c r="S88" s="416">
        <v>3150</v>
      </c>
      <c r="T88" s="406">
        <v>262</v>
      </c>
      <c r="U88" s="406">
        <v>262</v>
      </c>
      <c r="V88" s="406">
        <v>262</v>
      </c>
      <c r="W88" s="406">
        <v>262</v>
      </c>
      <c r="X88" s="406">
        <v>263</v>
      </c>
      <c r="Y88" s="406">
        <v>263</v>
      </c>
      <c r="Z88" s="406">
        <v>263</v>
      </c>
      <c r="AA88" s="406">
        <v>263</v>
      </c>
      <c r="AB88" s="406">
        <v>263</v>
      </c>
      <c r="AC88" s="406">
        <v>263</v>
      </c>
      <c r="AD88" s="406">
        <v>262</v>
      </c>
      <c r="AE88" s="406">
        <v>262</v>
      </c>
      <c r="AF88" s="417">
        <v>2205</v>
      </c>
      <c r="AG88" s="419">
        <v>285</v>
      </c>
      <c r="AH88" s="419">
        <v>263</v>
      </c>
      <c r="AI88" s="419">
        <v>79</v>
      </c>
      <c r="AJ88" s="419">
        <v>0</v>
      </c>
      <c r="AK88" s="419">
        <v>62</v>
      </c>
      <c r="AL88" s="419">
        <v>160</v>
      </c>
      <c r="AM88" s="419">
        <v>80</v>
      </c>
      <c r="AN88" s="419">
        <v>1</v>
      </c>
      <c r="AO88" s="419"/>
      <c r="AP88" s="419"/>
      <c r="AQ88" s="419"/>
      <c r="AR88" s="419"/>
      <c r="AS88" s="419">
        <v>0</v>
      </c>
      <c r="AT88" s="419">
        <v>513</v>
      </c>
      <c r="AU88" s="419">
        <v>259</v>
      </c>
      <c r="AV88" s="419">
        <v>158</v>
      </c>
      <c r="AW88" s="414">
        <f t="shared" si="8"/>
        <v>1860</v>
      </c>
      <c r="AX88" s="417">
        <v>2205</v>
      </c>
      <c r="AY88" s="415">
        <f t="shared" si="9"/>
        <v>84.353741496598644</v>
      </c>
    </row>
    <row r="89" spans="1:51" ht="108">
      <c r="A89" s="836"/>
      <c r="B89" s="407" t="s">
        <v>485</v>
      </c>
      <c r="C89" s="407" t="s">
        <v>486</v>
      </c>
      <c r="D89" s="407" t="s">
        <v>487</v>
      </c>
      <c r="E89" s="407" t="s">
        <v>488</v>
      </c>
      <c r="F89" s="408" t="s">
        <v>451</v>
      </c>
      <c r="G89" s="408" t="s">
        <v>489</v>
      </c>
      <c r="H89" s="409" t="s">
        <v>490</v>
      </c>
      <c r="I89" s="410" t="s">
        <v>451</v>
      </c>
      <c r="J89" s="410" t="s">
        <v>454</v>
      </c>
      <c r="K89" s="410">
        <v>0</v>
      </c>
      <c r="L89" s="410" t="s">
        <v>455</v>
      </c>
      <c r="M89" s="388">
        <v>0</v>
      </c>
      <c r="N89" s="389">
        <v>30</v>
      </c>
      <c r="O89" s="388">
        <v>30.01</v>
      </c>
      <c r="P89" s="389">
        <v>70</v>
      </c>
      <c r="Q89" s="388">
        <v>70.010000000000005</v>
      </c>
      <c r="R89" s="388">
        <v>130</v>
      </c>
      <c r="S89" s="416">
        <v>3150</v>
      </c>
      <c r="T89" s="406">
        <v>262</v>
      </c>
      <c r="U89" s="406">
        <v>262</v>
      </c>
      <c r="V89" s="406">
        <v>262</v>
      </c>
      <c r="W89" s="406">
        <v>262</v>
      </c>
      <c r="X89" s="406">
        <v>263</v>
      </c>
      <c r="Y89" s="406">
        <v>263</v>
      </c>
      <c r="Z89" s="406">
        <v>263</v>
      </c>
      <c r="AA89" s="406">
        <v>263</v>
      </c>
      <c r="AB89" s="406">
        <v>263</v>
      </c>
      <c r="AC89" s="406">
        <v>263</v>
      </c>
      <c r="AD89" s="406">
        <v>262</v>
      </c>
      <c r="AE89" s="406">
        <v>262</v>
      </c>
      <c r="AF89" s="417">
        <v>2205</v>
      </c>
      <c r="AG89" s="419">
        <v>431</v>
      </c>
      <c r="AH89" s="419">
        <v>367</v>
      </c>
      <c r="AI89" s="419">
        <v>107</v>
      </c>
      <c r="AJ89" s="419">
        <v>13</v>
      </c>
      <c r="AK89" s="419">
        <v>122</v>
      </c>
      <c r="AL89" s="419">
        <v>293</v>
      </c>
      <c r="AM89" s="419">
        <v>348</v>
      </c>
      <c r="AN89" s="419">
        <v>284</v>
      </c>
      <c r="AO89" s="419"/>
      <c r="AP89" s="419"/>
      <c r="AQ89" s="419"/>
      <c r="AR89" s="419"/>
      <c r="AS89" s="419">
        <v>0</v>
      </c>
      <c r="AT89" s="419">
        <v>2</v>
      </c>
      <c r="AU89" s="419">
        <v>319</v>
      </c>
      <c r="AV89" s="419">
        <v>238</v>
      </c>
      <c r="AW89" s="414">
        <f t="shared" si="8"/>
        <v>2524</v>
      </c>
      <c r="AX89" s="417">
        <v>2205</v>
      </c>
      <c r="AY89" s="415">
        <f t="shared" si="9"/>
        <v>114.4671201814059</v>
      </c>
    </row>
    <row r="90" spans="1:51">
      <c r="A90" s="420"/>
      <c r="B90" s="421"/>
      <c r="C90" s="422"/>
      <c r="D90" s="422"/>
      <c r="E90" s="422"/>
      <c r="F90" s="422"/>
      <c r="G90" s="422"/>
      <c r="H90" s="422"/>
      <c r="I90" s="422"/>
      <c r="J90" s="422"/>
      <c r="K90" s="422"/>
      <c r="L90" s="422"/>
      <c r="M90" s="423"/>
      <c r="N90" s="423"/>
      <c r="O90" s="423"/>
      <c r="P90" s="423"/>
      <c r="Q90" s="423"/>
      <c r="R90" s="423"/>
      <c r="S90" s="424"/>
      <c r="T90" s="424"/>
      <c r="U90" s="424"/>
      <c r="V90" s="424"/>
      <c r="W90" s="424"/>
      <c r="X90" s="424"/>
      <c r="Y90" s="424"/>
      <c r="Z90" s="424"/>
      <c r="AA90" s="424"/>
      <c r="AB90" s="424"/>
      <c r="AC90" s="424"/>
      <c r="AD90" s="422"/>
      <c r="AE90" s="421"/>
      <c r="AF90" s="348"/>
      <c r="AG90" s="316"/>
      <c r="AH90" s="316"/>
      <c r="AI90" s="316"/>
      <c r="AJ90" s="316"/>
      <c r="AK90" s="316"/>
      <c r="AL90" s="316"/>
      <c r="AM90" s="316"/>
      <c r="AN90" s="316"/>
      <c r="AO90" s="316"/>
      <c r="AP90" s="316"/>
      <c r="AQ90" s="316"/>
      <c r="AR90" s="316"/>
      <c r="AS90" s="316"/>
      <c r="AT90" s="316"/>
      <c r="AU90" s="316"/>
      <c r="AV90" s="316"/>
      <c r="AW90" s="426"/>
      <c r="AX90" s="425"/>
      <c r="AY90" s="316"/>
    </row>
    <row r="91" spans="1:51">
      <c r="A91" s="420"/>
      <c r="B91" s="421"/>
      <c r="C91" s="422"/>
      <c r="D91" s="422"/>
      <c r="E91" s="422"/>
      <c r="F91" s="422"/>
      <c r="G91" s="422"/>
      <c r="H91" s="422"/>
      <c r="I91" s="422"/>
      <c r="J91" s="422"/>
      <c r="K91" s="422"/>
      <c r="L91" s="422"/>
      <c r="M91" s="423"/>
      <c r="N91" s="423"/>
      <c r="O91" s="423"/>
      <c r="P91" s="423"/>
      <c r="Q91" s="423"/>
      <c r="R91" s="423"/>
      <c r="S91" s="424"/>
      <c r="T91" s="424"/>
      <c r="U91" s="424"/>
      <c r="V91" s="424"/>
      <c r="W91" s="424"/>
      <c r="X91" s="424"/>
      <c r="Y91" s="424"/>
      <c r="Z91" s="424"/>
      <c r="AA91" s="424"/>
      <c r="AB91" s="424"/>
      <c r="AC91" s="424"/>
      <c r="AD91" s="422"/>
      <c r="AE91" s="421"/>
      <c r="AF91" s="348"/>
      <c r="AG91" s="316"/>
      <c r="AH91" s="316"/>
      <c r="AI91" s="316"/>
      <c r="AJ91" s="316"/>
      <c r="AK91" s="316"/>
      <c r="AL91" s="316"/>
      <c r="AM91" s="316"/>
      <c r="AN91" s="316"/>
      <c r="AO91" s="316"/>
      <c r="AP91" s="316"/>
      <c r="AQ91" s="316"/>
      <c r="AR91" s="316"/>
      <c r="AS91" s="316"/>
      <c r="AT91" s="316"/>
      <c r="AU91" s="316"/>
      <c r="AV91" s="316"/>
      <c r="AW91" s="445"/>
      <c r="AX91" s="425"/>
      <c r="AY91" s="316"/>
    </row>
    <row r="92" spans="1:51">
      <c r="A92" s="420"/>
      <c r="B92" s="421"/>
      <c r="C92" s="422"/>
      <c r="D92" s="422"/>
      <c r="E92" s="422"/>
      <c r="F92" s="422"/>
      <c r="G92" s="422"/>
      <c r="H92" s="422"/>
      <c r="I92" s="422"/>
      <c r="J92" s="422"/>
      <c r="K92" s="422"/>
      <c r="L92" s="422"/>
      <c r="M92" s="423"/>
      <c r="N92" s="423"/>
      <c r="O92" s="423"/>
      <c r="P92" s="423"/>
      <c r="Q92" s="423"/>
      <c r="R92" s="423"/>
      <c r="S92" s="424"/>
      <c r="T92" s="424"/>
      <c r="U92" s="424"/>
      <c r="V92" s="424"/>
      <c r="W92" s="424"/>
      <c r="X92" s="424"/>
      <c r="Y92" s="424"/>
      <c r="Z92" s="424"/>
      <c r="AA92" s="424"/>
      <c r="AB92" s="424"/>
      <c r="AC92" s="424"/>
      <c r="AD92" s="422"/>
      <c r="AE92" s="421"/>
      <c r="AF92" s="348"/>
      <c r="AG92" s="316"/>
      <c r="AH92" s="316"/>
      <c r="AI92" s="316"/>
      <c r="AJ92" s="316"/>
      <c r="AK92" s="316"/>
      <c r="AL92" s="316"/>
      <c r="AM92" s="316"/>
      <c r="AN92" s="316"/>
      <c r="AO92" s="316"/>
      <c r="AP92" s="316"/>
      <c r="AQ92" s="316"/>
      <c r="AR92" s="316"/>
      <c r="AS92" s="316"/>
      <c r="AT92" s="316"/>
      <c r="AU92" s="316"/>
      <c r="AV92" s="316"/>
      <c r="AW92" s="445"/>
      <c r="AX92" s="425"/>
      <c r="AY92" s="316"/>
    </row>
    <row r="93" spans="1:51">
      <c r="A93" s="420"/>
      <c r="B93" s="421"/>
      <c r="C93" s="422"/>
      <c r="D93" s="422"/>
      <c r="E93" s="422"/>
      <c r="F93" s="422"/>
      <c r="G93" s="422"/>
      <c r="H93" s="422"/>
      <c r="I93" s="422"/>
      <c r="J93" s="422"/>
      <c r="K93" s="422"/>
      <c r="L93" s="422"/>
      <c r="M93" s="423"/>
      <c r="N93" s="423"/>
      <c r="O93" s="423"/>
      <c r="P93" s="423"/>
      <c r="Q93" s="423"/>
      <c r="R93" s="423"/>
      <c r="S93" s="424"/>
      <c r="T93" s="424"/>
      <c r="U93" s="424"/>
      <c r="V93" s="424"/>
      <c r="W93" s="424"/>
      <c r="X93" s="424"/>
      <c r="Y93" s="424"/>
      <c r="Z93" s="424"/>
      <c r="AA93" s="424"/>
      <c r="AB93" s="424"/>
      <c r="AC93" s="424"/>
      <c r="AD93" s="422"/>
      <c r="AE93" s="421"/>
      <c r="AF93" s="348"/>
      <c r="AG93" s="316"/>
      <c r="AH93" s="316"/>
      <c r="AI93" s="316"/>
      <c r="AJ93" s="316"/>
      <c r="AK93" s="316"/>
      <c r="AL93" s="316"/>
      <c r="AM93" s="316"/>
      <c r="AN93" s="316"/>
      <c r="AO93" s="316"/>
      <c r="AP93" s="316"/>
      <c r="AQ93" s="316"/>
      <c r="AR93" s="316"/>
      <c r="AS93" s="316"/>
      <c r="AT93" s="316"/>
      <c r="AU93" s="316"/>
      <c r="AV93" s="316"/>
      <c r="AW93" s="445"/>
      <c r="AX93" s="425"/>
      <c r="AY93" s="316"/>
    </row>
    <row r="94" spans="1:51">
      <c r="A94" s="420"/>
      <c r="B94" s="421"/>
      <c r="C94" s="422"/>
      <c r="D94" s="422"/>
      <c r="E94" s="422"/>
      <c r="F94" s="422"/>
      <c r="G94" s="422"/>
      <c r="H94" s="422"/>
      <c r="I94" s="422"/>
      <c r="J94" s="422"/>
      <c r="K94" s="422"/>
      <c r="L94" s="422"/>
      <c r="M94" s="423"/>
      <c r="N94" s="423"/>
      <c r="O94" s="423"/>
      <c r="P94" s="423"/>
      <c r="Q94" s="423"/>
      <c r="R94" s="423"/>
      <c r="S94" s="424"/>
      <c r="T94" s="424"/>
      <c r="U94" s="424"/>
      <c r="V94" s="424"/>
      <c r="W94" s="424"/>
      <c r="X94" s="424"/>
      <c r="Y94" s="424"/>
      <c r="Z94" s="424"/>
      <c r="AA94" s="424"/>
      <c r="AB94" s="424"/>
      <c r="AC94" s="424"/>
      <c r="AD94" s="422"/>
      <c r="AE94" s="421"/>
      <c r="AF94" s="348"/>
      <c r="AG94" s="316"/>
      <c r="AH94" s="316"/>
      <c r="AI94" s="316"/>
      <c r="AJ94" s="316"/>
      <c r="AK94" s="316"/>
      <c r="AL94" s="316"/>
      <c r="AM94" s="316"/>
      <c r="AN94" s="316"/>
      <c r="AO94" s="316"/>
      <c r="AP94" s="316"/>
      <c r="AQ94" s="316"/>
      <c r="AR94" s="316"/>
      <c r="AS94" s="316"/>
      <c r="AT94" s="316"/>
      <c r="AU94" s="316"/>
      <c r="AV94" s="316"/>
      <c r="AW94" s="445"/>
      <c r="AX94" s="425"/>
      <c r="AY94" s="316"/>
    </row>
    <row r="95" spans="1:51">
      <c r="A95" s="420"/>
      <c r="B95" s="421"/>
      <c r="C95" s="422"/>
      <c r="D95" s="422"/>
      <c r="E95" s="422"/>
      <c r="F95" s="422"/>
      <c r="G95" s="422"/>
      <c r="H95" s="422"/>
      <c r="I95" s="422"/>
      <c r="J95" s="422"/>
      <c r="K95" s="422"/>
      <c r="L95" s="422"/>
      <c r="M95" s="423"/>
      <c r="N95" s="423"/>
      <c r="O95" s="423"/>
      <c r="P95" s="423"/>
      <c r="Q95" s="423"/>
      <c r="R95" s="423"/>
      <c r="S95" s="424"/>
      <c r="T95" s="424"/>
      <c r="U95" s="424"/>
      <c r="V95" s="424"/>
      <c r="W95" s="424"/>
      <c r="X95" s="424"/>
      <c r="Y95" s="424"/>
      <c r="Z95" s="424"/>
      <c r="AA95" s="424"/>
      <c r="AB95" s="424"/>
      <c r="AC95" s="424"/>
      <c r="AD95" s="422"/>
      <c r="AE95" s="421"/>
      <c r="AF95" s="348"/>
      <c r="AG95" s="316"/>
      <c r="AH95" s="316"/>
      <c r="AI95" s="316"/>
      <c r="AJ95" s="316"/>
      <c r="AK95" s="316"/>
      <c r="AL95" s="316"/>
      <c r="AM95" s="316"/>
      <c r="AN95" s="316"/>
      <c r="AO95" s="316"/>
      <c r="AP95" s="316"/>
      <c r="AQ95" s="316"/>
      <c r="AR95" s="316"/>
      <c r="AS95" s="316"/>
      <c r="AT95" s="316"/>
      <c r="AU95" s="316"/>
      <c r="AV95" s="316"/>
      <c r="AW95" s="445"/>
      <c r="AX95" s="425"/>
      <c r="AY95" s="316"/>
    </row>
    <row r="96" spans="1:51">
      <c r="A96" s="420"/>
      <c r="B96" s="421"/>
      <c r="C96" s="422"/>
      <c r="D96" s="422"/>
      <c r="E96" s="422"/>
      <c r="F96" s="422"/>
      <c r="G96" s="422"/>
      <c r="H96" s="422"/>
      <c r="I96" s="422"/>
      <c r="J96" s="422"/>
      <c r="K96" s="422"/>
      <c r="L96" s="422"/>
      <c r="M96" s="423"/>
      <c r="N96" s="423"/>
      <c r="O96" s="423"/>
      <c r="P96" s="423"/>
      <c r="Q96" s="423"/>
      <c r="R96" s="423"/>
      <c r="S96" s="424"/>
      <c r="T96" s="424"/>
      <c r="U96" s="424"/>
      <c r="V96" s="424"/>
      <c r="W96" s="424"/>
      <c r="X96" s="424"/>
      <c r="Y96" s="424"/>
      <c r="Z96" s="424"/>
      <c r="AA96" s="424"/>
      <c r="AB96" s="424"/>
      <c r="AC96" s="424"/>
      <c r="AD96" s="422"/>
      <c r="AE96" s="421"/>
      <c r="AF96" s="348"/>
      <c r="AG96" s="316"/>
      <c r="AH96" s="316"/>
      <c r="AI96" s="316"/>
      <c r="AJ96" s="316"/>
      <c r="AK96" s="316"/>
      <c r="AL96" s="316"/>
      <c r="AM96" s="316"/>
      <c r="AN96" s="316"/>
      <c r="AO96" s="316"/>
      <c r="AP96" s="316"/>
      <c r="AQ96" s="316"/>
      <c r="AR96" s="316"/>
      <c r="AS96" s="316"/>
      <c r="AT96" s="316"/>
      <c r="AU96" s="316"/>
      <c r="AV96" s="316"/>
      <c r="AW96" s="445"/>
      <c r="AX96" s="425"/>
      <c r="AY96" s="316"/>
    </row>
    <row r="97" spans="1:51">
      <c r="A97" s="420"/>
      <c r="B97" s="421"/>
      <c r="C97" s="422"/>
      <c r="D97" s="422"/>
      <c r="E97" s="422"/>
      <c r="F97" s="422"/>
      <c r="G97" s="422"/>
      <c r="H97" s="422"/>
      <c r="I97" s="422"/>
      <c r="J97" s="422"/>
      <c r="K97" s="422"/>
      <c r="L97" s="422"/>
      <c r="M97" s="423"/>
      <c r="N97" s="423"/>
      <c r="O97" s="423"/>
      <c r="P97" s="423"/>
      <c r="Q97" s="423"/>
      <c r="R97" s="423"/>
      <c r="S97" s="424"/>
      <c r="T97" s="424"/>
      <c r="U97" s="424"/>
      <c r="V97" s="424"/>
      <c r="W97" s="424"/>
      <c r="X97" s="424"/>
      <c r="Y97" s="424"/>
      <c r="Z97" s="424"/>
      <c r="AA97" s="424"/>
      <c r="AB97" s="424"/>
      <c r="AC97" s="424"/>
      <c r="AD97" s="422"/>
      <c r="AE97" s="421"/>
      <c r="AF97" s="348"/>
      <c r="AG97" s="316"/>
      <c r="AH97" s="316"/>
      <c r="AI97" s="316"/>
      <c r="AJ97" s="316"/>
      <c r="AK97" s="316"/>
      <c r="AL97" s="316"/>
      <c r="AM97" s="316"/>
      <c r="AN97" s="316"/>
      <c r="AO97" s="316"/>
      <c r="AP97" s="316"/>
      <c r="AQ97" s="316"/>
      <c r="AR97" s="316"/>
      <c r="AS97" s="316"/>
      <c r="AT97" s="316"/>
      <c r="AU97" s="316"/>
      <c r="AV97" s="316"/>
      <c r="AW97" s="445"/>
      <c r="AX97" s="425"/>
      <c r="AY97" s="316"/>
    </row>
    <row r="98" spans="1:51">
      <c r="A98" s="420"/>
      <c r="B98" s="421"/>
      <c r="C98" s="422"/>
      <c r="D98" s="422"/>
      <c r="E98" s="422"/>
      <c r="F98" s="422"/>
      <c r="G98" s="422"/>
      <c r="H98" s="422"/>
      <c r="I98" s="422"/>
      <c r="J98" s="422"/>
      <c r="K98" s="422"/>
      <c r="L98" s="422"/>
      <c r="M98" s="423"/>
      <c r="N98" s="423"/>
      <c r="O98" s="423"/>
      <c r="P98" s="423"/>
      <c r="Q98" s="423"/>
      <c r="R98" s="423"/>
      <c r="S98" s="424"/>
      <c r="T98" s="424"/>
      <c r="U98" s="424"/>
      <c r="V98" s="424"/>
      <c r="W98" s="424"/>
      <c r="X98" s="424"/>
      <c r="Y98" s="424"/>
      <c r="Z98" s="424"/>
      <c r="AA98" s="424"/>
      <c r="AB98" s="424"/>
      <c r="AC98" s="424"/>
      <c r="AD98" s="422"/>
      <c r="AE98" s="421"/>
      <c r="AF98" s="348"/>
      <c r="AG98" s="316"/>
      <c r="AH98" s="316"/>
      <c r="AI98" s="316"/>
      <c r="AJ98" s="316"/>
      <c r="AK98" s="316"/>
      <c r="AL98" s="316"/>
      <c r="AM98" s="316"/>
      <c r="AN98" s="316"/>
      <c r="AO98" s="316"/>
      <c r="AP98" s="316"/>
      <c r="AQ98" s="316"/>
      <c r="AR98" s="316"/>
      <c r="AS98" s="316"/>
      <c r="AT98" s="316"/>
      <c r="AU98" s="316"/>
      <c r="AV98" s="316"/>
      <c r="AW98" s="445"/>
      <c r="AX98" s="425"/>
      <c r="AY98" s="316"/>
    </row>
    <row r="99" spans="1:51">
      <c r="A99" s="420"/>
      <c r="B99" s="421"/>
      <c r="C99" s="422"/>
      <c r="D99" s="422"/>
      <c r="E99" s="422"/>
      <c r="F99" s="422"/>
      <c r="G99" s="422"/>
      <c r="H99" s="422"/>
      <c r="I99" s="422"/>
      <c r="J99" s="422"/>
      <c r="K99" s="422"/>
      <c r="L99" s="422"/>
      <c r="M99" s="423"/>
      <c r="N99" s="423"/>
      <c r="O99" s="423"/>
      <c r="P99" s="423"/>
      <c r="Q99" s="423"/>
      <c r="R99" s="423"/>
      <c r="S99" s="424"/>
      <c r="T99" s="424"/>
      <c r="U99" s="424"/>
      <c r="V99" s="424"/>
      <c r="W99" s="424"/>
      <c r="X99" s="424"/>
      <c r="Y99" s="424"/>
      <c r="Z99" s="424"/>
      <c r="AA99" s="424"/>
      <c r="AB99" s="424"/>
      <c r="AC99" s="424"/>
      <c r="AD99" s="422"/>
      <c r="AE99" s="421"/>
      <c r="AF99" s="348"/>
      <c r="AG99" s="316"/>
      <c r="AH99" s="316"/>
      <c r="AI99" s="316"/>
      <c r="AJ99" s="316"/>
      <c r="AK99" s="316"/>
      <c r="AL99" s="316"/>
      <c r="AM99" s="316"/>
      <c r="AN99" s="316"/>
      <c r="AO99" s="316"/>
      <c r="AP99" s="316"/>
      <c r="AQ99" s="316"/>
      <c r="AR99" s="316"/>
      <c r="AS99" s="316"/>
      <c r="AT99" s="316"/>
      <c r="AU99" s="316"/>
      <c r="AV99" s="316"/>
      <c r="AW99" s="445"/>
      <c r="AX99" s="425"/>
      <c r="AY99" s="316"/>
    </row>
    <row r="100" spans="1:51">
      <c r="A100" s="420"/>
      <c r="B100" s="421"/>
      <c r="C100" s="422"/>
      <c r="D100" s="422"/>
      <c r="E100" s="422"/>
      <c r="F100" s="422"/>
      <c r="G100" s="422"/>
      <c r="H100" s="422"/>
      <c r="I100" s="422"/>
      <c r="J100" s="422"/>
      <c r="K100" s="422"/>
      <c r="L100" s="422"/>
      <c r="M100" s="423"/>
      <c r="N100" s="423"/>
      <c r="O100" s="423"/>
      <c r="P100" s="423"/>
      <c r="Q100" s="423"/>
      <c r="R100" s="423"/>
      <c r="S100" s="424"/>
      <c r="T100" s="424"/>
      <c r="U100" s="424"/>
      <c r="V100" s="424"/>
      <c r="W100" s="424"/>
      <c r="X100" s="424"/>
      <c r="Y100" s="424"/>
      <c r="Z100" s="424"/>
      <c r="AA100" s="424"/>
      <c r="AB100" s="424"/>
      <c r="AC100" s="424"/>
      <c r="AD100" s="422"/>
      <c r="AE100" s="421"/>
      <c r="AF100" s="348"/>
      <c r="AG100" s="316"/>
      <c r="AH100" s="316"/>
      <c r="AI100" s="316"/>
      <c r="AJ100" s="316"/>
      <c r="AK100" s="316"/>
      <c r="AL100" s="316"/>
      <c r="AM100" s="316"/>
      <c r="AN100" s="316"/>
      <c r="AO100" s="316"/>
      <c r="AP100" s="316"/>
      <c r="AQ100" s="316"/>
      <c r="AR100" s="316"/>
      <c r="AS100" s="316"/>
      <c r="AT100" s="316"/>
      <c r="AU100" s="316"/>
      <c r="AV100" s="316"/>
      <c r="AW100" s="445"/>
      <c r="AX100" s="425"/>
      <c r="AY100" s="316"/>
    </row>
    <row r="101" spans="1:51">
      <c r="A101" s="420"/>
      <c r="B101" s="421"/>
      <c r="C101" s="422"/>
      <c r="D101" s="422"/>
      <c r="E101" s="422"/>
      <c r="F101" s="422"/>
      <c r="G101" s="422"/>
      <c r="H101" s="422"/>
      <c r="I101" s="422"/>
      <c r="J101" s="422"/>
      <c r="K101" s="422"/>
      <c r="L101" s="422"/>
      <c r="M101" s="423"/>
      <c r="N101" s="423"/>
      <c r="O101" s="423"/>
      <c r="P101" s="423"/>
      <c r="Q101" s="423"/>
      <c r="R101" s="423"/>
      <c r="S101" s="424"/>
      <c r="T101" s="424"/>
      <c r="U101" s="424"/>
      <c r="V101" s="424"/>
      <c r="W101" s="424"/>
      <c r="X101" s="424"/>
      <c r="Y101" s="424"/>
      <c r="Z101" s="424"/>
      <c r="AA101" s="424"/>
      <c r="AB101" s="424"/>
      <c r="AC101" s="424"/>
      <c r="AD101" s="422"/>
      <c r="AE101" s="421"/>
      <c r="AF101" s="348"/>
      <c r="AG101" s="316"/>
      <c r="AH101" s="316"/>
      <c r="AI101" s="316"/>
      <c r="AJ101" s="316"/>
      <c r="AK101" s="316"/>
      <c r="AL101" s="316"/>
      <c r="AM101" s="316"/>
      <c r="AN101" s="316"/>
      <c r="AO101" s="316"/>
      <c r="AP101" s="316"/>
      <c r="AQ101" s="316"/>
      <c r="AR101" s="316"/>
      <c r="AS101" s="316"/>
      <c r="AT101" s="316"/>
      <c r="AU101" s="316"/>
      <c r="AV101" s="316"/>
      <c r="AW101" s="445"/>
      <c r="AX101" s="425"/>
      <c r="AY101" s="316"/>
    </row>
    <row r="102" spans="1:51">
      <c r="A102" s="420"/>
      <c r="B102" s="421"/>
      <c r="C102" s="422"/>
      <c r="D102" s="422"/>
      <c r="E102" s="422"/>
      <c r="F102" s="422"/>
      <c r="G102" s="422"/>
      <c r="H102" s="422"/>
      <c r="I102" s="422"/>
      <c r="J102" s="422"/>
      <c r="K102" s="422"/>
      <c r="L102" s="422"/>
      <c r="M102" s="423"/>
      <c r="N102" s="423"/>
      <c r="O102" s="423"/>
      <c r="P102" s="423"/>
      <c r="Q102" s="423"/>
      <c r="R102" s="423"/>
      <c r="S102" s="424"/>
      <c r="T102" s="424"/>
      <c r="U102" s="424"/>
      <c r="V102" s="424"/>
      <c r="W102" s="424"/>
      <c r="X102" s="424"/>
      <c r="Y102" s="424"/>
      <c r="Z102" s="424"/>
      <c r="AA102" s="424"/>
      <c r="AB102" s="424"/>
      <c r="AC102" s="424"/>
      <c r="AD102" s="422"/>
      <c r="AE102" s="421"/>
      <c r="AF102" s="348"/>
      <c r="AG102" s="316"/>
      <c r="AH102" s="316"/>
      <c r="AI102" s="316"/>
      <c r="AJ102" s="316"/>
      <c r="AK102" s="316"/>
      <c r="AL102" s="316"/>
      <c r="AM102" s="316"/>
      <c r="AN102" s="316"/>
      <c r="AO102" s="316"/>
      <c r="AP102" s="316"/>
      <c r="AQ102" s="316"/>
      <c r="AR102" s="316"/>
      <c r="AS102" s="316"/>
      <c r="AT102" s="316"/>
      <c r="AU102" s="316"/>
      <c r="AV102" s="316"/>
      <c r="AW102" s="445"/>
      <c r="AX102" s="425"/>
      <c r="AY102" s="316"/>
    </row>
    <row r="103" spans="1:51" ht="15.75">
      <c r="A103" s="835" t="s">
        <v>491</v>
      </c>
      <c r="B103" s="835"/>
      <c r="C103" s="835"/>
      <c r="D103" s="835"/>
      <c r="E103" s="835"/>
      <c r="F103" s="835"/>
      <c r="G103" s="835"/>
      <c r="H103" s="835"/>
      <c r="I103" s="835"/>
      <c r="J103" s="835"/>
      <c r="K103" s="835"/>
      <c r="L103" s="835"/>
      <c r="M103" s="835"/>
      <c r="N103" s="835"/>
      <c r="O103" s="835"/>
      <c r="P103" s="835"/>
      <c r="Q103" s="835"/>
      <c r="R103" s="835"/>
      <c r="S103" s="835"/>
      <c r="T103" s="835"/>
      <c r="U103" s="835"/>
      <c r="V103" s="835"/>
      <c r="W103" s="835"/>
      <c r="X103" s="835"/>
      <c r="Y103" s="835"/>
      <c r="Z103" s="835"/>
      <c r="AA103" s="835"/>
      <c r="AB103" s="835"/>
      <c r="AC103" s="835"/>
      <c r="AD103" s="835"/>
      <c r="AE103" s="835"/>
      <c r="AF103" s="835"/>
      <c r="AG103" s="835"/>
      <c r="AH103" s="835"/>
      <c r="AI103" s="835"/>
      <c r="AJ103" s="835"/>
      <c r="AK103" s="835"/>
      <c r="AL103" s="835"/>
      <c r="AM103" s="835"/>
      <c r="AN103" s="835"/>
      <c r="AO103" s="835"/>
      <c r="AP103" s="835"/>
      <c r="AQ103" s="835"/>
      <c r="AR103" s="835"/>
      <c r="AS103" s="835"/>
      <c r="AT103" s="835"/>
      <c r="AU103" s="835"/>
      <c r="AV103" s="835"/>
      <c r="AW103" s="835"/>
      <c r="AX103" s="835"/>
      <c r="AY103" s="835"/>
    </row>
    <row r="104" spans="1:51">
      <c r="A104" s="402" t="s">
        <v>401</v>
      </c>
      <c r="M104" s="392"/>
      <c r="N104" s="392"/>
      <c r="O104" s="392"/>
      <c r="P104" s="392"/>
      <c r="Q104" s="392"/>
      <c r="R104" s="392"/>
    </row>
    <row r="105" spans="1:51" ht="15.75" thickBot="1">
      <c r="A105" s="815" t="s">
        <v>403</v>
      </c>
      <c r="B105" s="815"/>
      <c r="C105" s="390">
        <v>232971548.41999999</v>
      </c>
      <c r="D105" s="382"/>
      <c r="E105" s="382"/>
      <c r="F105" s="382"/>
      <c r="G105" s="383"/>
      <c r="H105" s="383"/>
      <c r="I105" s="383"/>
      <c r="J105" s="383"/>
      <c r="K105" s="383"/>
      <c r="L105" s="383"/>
      <c r="M105" s="384"/>
      <c r="N105" s="384"/>
      <c r="O105" s="384"/>
      <c r="P105" s="384"/>
      <c r="Q105" s="384"/>
      <c r="R105" s="384"/>
      <c r="S105" s="385"/>
      <c r="T105" s="385"/>
      <c r="U105" s="385"/>
      <c r="V105" s="385"/>
      <c r="W105" s="385"/>
      <c r="X105" s="385"/>
      <c r="Y105" s="385"/>
      <c r="Z105" s="385"/>
      <c r="AA105" s="385"/>
      <c r="AB105" s="385"/>
      <c r="AC105" s="385"/>
      <c r="AD105" s="385"/>
      <c r="AE105" s="385"/>
      <c r="AF105" s="385"/>
      <c r="AG105" s="386"/>
      <c r="AH105" s="386"/>
      <c r="AI105" s="386"/>
      <c r="AJ105" s="386"/>
      <c r="AK105" s="386"/>
      <c r="AL105" s="386"/>
      <c r="AM105" s="386"/>
      <c r="AN105" s="386"/>
      <c r="AO105" s="386"/>
      <c r="AP105" s="386"/>
      <c r="AQ105" s="386"/>
      <c r="AR105" s="386"/>
      <c r="AS105" s="386"/>
      <c r="AT105" s="386"/>
      <c r="AU105" s="386"/>
      <c r="AV105" s="386"/>
      <c r="AW105" s="386"/>
      <c r="AX105" s="386"/>
      <c r="AY105" s="386"/>
    </row>
    <row r="106" spans="1:51">
      <c r="A106" s="816" t="s">
        <v>404</v>
      </c>
      <c r="B106" s="819" t="s">
        <v>405</v>
      </c>
      <c r="C106" s="820" t="s">
        <v>406</v>
      </c>
      <c r="D106" s="820"/>
      <c r="E106" s="820"/>
      <c r="F106" s="820"/>
      <c r="G106" s="820"/>
      <c r="H106" s="820"/>
      <c r="I106" s="820"/>
      <c r="J106" s="820"/>
      <c r="K106" s="820"/>
      <c r="L106" s="820"/>
      <c r="M106" s="820"/>
      <c r="N106" s="820"/>
      <c r="O106" s="820"/>
      <c r="P106" s="820"/>
      <c r="Q106" s="820"/>
      <c r="R106" s="820"/>
      <c r="S106" s="820"/>
      <c r="T106" s="821" t="s">
        <v>407</v>
      </c>
      <c r="U106" s="822"/>
      <c r="V106" s="822"/>
      <c r="W106" s="822"/>
      <c r="X106" s="822"/>
      <c r="Y106" s="822"/>
      <c r="Z106" s="822"/>
      <c r="AA106" s="822"/>
      <c r="AB106" s="822"/>
      <c r="AC106" s="822"/>
      <c r="AD106" s="822"/>
      <c r="AE106" s="823"/>
      <c r="AF106" s="824" t="s">
        <v>408</v>
      </c>
      <c r="AG106" s="827" t="s">
        <v>409</v>
      </c>
      <c r="AH106" s="828"/>
      <c r="AI106" s="828"/>
      <c r="AJ106" s="828"/>
      <c r="AK106" s="828"/>
      <c r="AL106" s="828"/>
      <c r="AM106" s="828"/>
      <c r="AN106" s="828"/>
      <c r="AO106" s="828"/>
      <c r="AP106" s="828"/>
      <c r="AQ106" s="828"/>
      <c r="AR106" s="829"/>
      <c r="AS106" s="387"/>
      <c r="AT106" s="387"/>
      <c r="AU106" s="387"/>
      <c r="AV106" s="387"/>
      <c r="AW106" s="798" t="s">
        <v>410</v>
      </c>
      <c r="AX106" s="799" t="s">
        <v>411</v>
      </c>
      <c r="AY106" s="832" t="s">
        <v>412</v>
      </c>
    </row>
    <row r="107" spans="1:51">
      <c r="A107" s="817"/>
      <c r="B107" s="801"/>
      <c r="C107" s="801" t="s">
        <v>413</v>
      </c>
      <c r="D107" s="801" t="s">
        <v>414</v>
      </c>
      <c r="E107" s="801" t="s">
        <v>415</v>
      </c>
      <c r="F107" s="801" t="s">
        <v>416</v>
      </c>
      <c r="G107" s="802" t="s">
        <v>417</v>
      </c>
      <c r="H107" s="802" t="s">
        <v>418</v>
      </c>
      <c r="I107" s="804" t="s">
        <v>419</v>
      </c>
      <c r="J107" s="806" t="s">
        <v>420</v>
      </c>
      <c r="K107" s="804" t="s">
        <v>421</v>
      </c>
      <c r="L107" s="806" t="s">
        <v>422</v>
      </c>
      <c r="M107" s="808" t="s">
        <v>423</v>
      </c>
      <c r="N107" s="808" t="s">
        <v>424</v>
      </c>
      <c r="O107" s="810" t="s">
        <v>425</v>
      </c>
      <c r="P107" s="810" t="s">
        <v>426</v>
      </c>
      <c r="Q107" s="808" t="s">
        <v>427</v>
      </c>
      <c r="R107" s="808" t="s">
        <v>428</v>
      </c>
      <c r="S107" s="801" t="s">
        <v>429</v>
      </c>
      <c r="T107" s="796" t="s">
        <v>430</v>
      </c>
      <c r="U107" s="796" t="s">
        <v>431</v>
      </c>
      <c r="V107" s="796" t="s">
        <v>432</v>
      </c>
      <c r="W107" s="796" t="s">
        <v>433</v>
      </c>
      <c r="X107" s="796" t="s">
        <v>434</v>
      </c>
      <c r="Y107" s="796" t="s">
        <v>435</v>
      </c>
      <c r="Z107" s="796" t="s">
        <v>436</v>
      </c>
      <c r="AA107" s="796" t="s">
        <v>437</v>
      </c>
      <c r="AB107" s="796" t="s">
        <v>438</v>
      </c>
      <c r="AC107" s="796" t="s">
        <v>439</v>
      </c>
      <c r="AD107" s="796" t="s">
        <v>440</v>
      </c>
      <c r="AE107" s="796" t="s">
        <v>441</v>
      </c>
      <c r="AF107" s="825"/>
      <c r="AG107" s="796" t="s">
        <v>430</v>
      </c>
      <c r="AH107" s="796" t="s">
        <v>431</v>
      </c>
      <c r="AI107" s="796" t="s">
        <v>432</v>
      </c>
      <c r="AJ107" s="796" t="s">
        <v>433</v>
      </c>
      <c r="AK107" s="796" t="s">
        <v>434</v>
      </c>
      <c r="AL107" s="796" t="s">
        <v>435</v>
      </c>
      <c r="AM107" s="796" t="s">
        <v>436</v>
      </c>
      <c r="AN107" s="796" t="s">
        <v>437</v>
      </c>
      <c r="AO107" s="796" t="s">
        <v>438</v>
      </c>
      <c r="AP107" s="796" t="s">
        <v>439</v>
      </c>
      <c r="AQ107" s="796" t="s">
        <v>440</v>
      </c>
      <c r="AR107" s="796" t="s">
        <v>441</v>
      </c>
      <c r="AS107" s="794" t="s">
        <v>442</v>
      </c>
      <c r="AT107" s="794" t="s">
        <v>443</v>
      </c>
      <c r="AU107" s="796" t="s">
        <v>444</v>
      </c>
      <c r="AV107" s="794" t="s">
        <v>686</v>
      </c>
      <c r="AW107" s="798"/>
      <c r="AX107" s="799"/>
      <c r="AY107" s="832"/>
    </row>
    <row r="108" spans="1:51">
      <c r="A108" s="818"/>
      <c r="B108" s="802"/>
      <c r="C108" s="802"/>
      <c r="D108" s="802"/>
      <c r="E108" s="802"/>
      <c r="F108" s="802"/>
      <c r="G108" s="803"/>
      <c r="H108" s="803"/>
      <c r="I108" s="805"/>
      <c r="J108" s="807"/>
      <c r="K108" s="805"/>
      <c r="L108" s="807"/>
      <c r="M108" s="809"/>
      <c r="N108" s="809"/>
      <c r="O108" s="811"/>
      <c r="P108" s="811"/>
      <c r="Q108" s="809"/>
      <c r="R108" s="809"/>
      <c r="S108" s="802" t="s">
        <v>429</v>
      </c>
      <c r="T108" s="797"/>
      <c r="U108" s="797"/>
      <c r="V108" s="797"/>
      <c r="W108" s="797"/>
      <c r="X108" s="797"/>
      <c r="Y108" s="797"/>
      <c r="Z108" s="797"/>
      <c r="AA108" s="797"/>
      <c r="AB108" s="797"/>
      <c r="AC108" s="797"/>
      <c r="AD108" s="797"/>
      <c r="AE108" s="797"/>
      <c r="AF108" s="826" t="s">
        <v>445</v>
      </c>
      <c r="AG108" s="797"/>
      <c r="AH108" s="797"/>
      <c r="AI108" s="797"/>
      <c r="AJ108" s="797"/>
      <c r="AK108" s="797"/>
      <c r="AL108" s="797"/>
      <c r="AM108" s="797"/>
      <c r="AN108" s="797"/>
      <c r="AO108" s="797"/>
      <c r="AP108" s="797"/>
      <c r="AQ108" s="797"/>
      <c r="AR108" s="797"/>
      <c r="AS108" s="794"/>
      <c r="AT108" s="794"/>
      <c r="AU108" s="797"/>
      <c r="AV108" s="794"/>
      <c r="AW108" s="798"/>
      <c r="AX108" s="799"/>
      <c r="AY108" s="832"/>
    </row>
    <row r="109" spans="1:51" ht="292.5">
      <c r="A109" s="600" t="s">
        <v>446</v>
      </c>
      <c r="B109" s="407" t="s">
        <v>492</v>
      </c>
      <c r="C109" s="407" t="s">
        <v>493</v>
      </c>
      <c r="D109" s="407" t="s">
        <v>494</v>
      </c>
      <c r="E109" s="407" t="s">
        <v>495</v>
      </c>
      <c r="F109" s="409" t="s">
        <v>451</v>
      </c>
      <c r="G109" s="409" t="s">
        <v>496</v>
      </c>
      <c r="H109" s="409" t="s">
        <v>497</v>
      </c>
      <c r="I109" s="410" t="s">
        <v>451</v>
      </c>
      <c r="J109" s="410" t="s">
        <v>454</v>
      </c>
      <c r="K109" s="410">
        <v>0</v>
      </c>
      <c r="L109" s="410" t="s">
        <v>498</v>
      </c>
      <c r="M109" s="388">
        <v>0</v>
      </c>
      <c r="N109" s="389">
        <v>30</v>
      </c>
      <c r="O109" s="388">
        <v>30.01</v>
      </c>
      <c r="P109" s="389">
        <v>70</v>
      </c>
      <c r="Q109" s="388">
        <v>70.010000000000005</v>
      </c>
      <c r="R109" s="388">
        <v>130</v>
      </c>
      <c r="S109" s="427">
        <v>54950</v>
      </c>
      <c r="T109" s="404">
        <v>4579</v>
      </c>
      <c r="U109" s="404">
        <v>4579</v>
      </c>
      <c r="V109" s="404">
        <v>4579</v>
      </c>
      <c r="W109" s="404">
        <v>4579</v>
      </c>
      <c r="X109" s="404">
        <v>4579</v>
      </c>
      <c r="Y109" s="404">
        <v>4579</v>
      </c>
      <c r="Z109" s="404">
        <v>4579</v>
      </c>
      <c r="AA109" s="404">
        <v>4579</v>
      </c>
      <c r="AB109" s="404">
        <v>4579</v>
      </c>
      <c r="AC109" s="404">
        <v>4579</v>
      </c>
      <c r="AD109" s="404">
        <v>4580</v>
      </c>
      <c r="AE109" s="404">
        <v>4580</v>
      </c>
      <c r="AF109" s="428">
        <f>AF110+AF111+AF112+AF113+AF114+AF115+AF116+AF117</f>
        <v>45848</v>
      </c>
      <c r="AG109" s="429">
        <f>AG110+AG111+AG112+AG113+AG114+AG115+AG116+AG117</f>
        <v>5003</v>
      </c>
      <c r="AH109" s="429">
        <f t="shared" ref="AH109:AT109" si="10">AH110+AH111+AH112+AH113+AH114+AH115+AH116+AH117</f>
        <v>5317</v>
      </c>
      <c r="AI109" s="429">
        <f t="shared" si="10"/>
        <v>4630</v>
      </c>
      <c r="AJ109" s="429">
        <f t="shared" si="10"/>
        <v>2289</v>
      </c>
      <c r="AK109" s="429">
        <f t="shared" si="10"/>
        <v>3744</v>
      </c>
      <c r="AL109" s="429">
        <f t="shared" si="10"/>
        <v>3841</v>
      </c>
      <c r="AM109" s="429">
        <f t="shared" si="10"/>
        <v>4462</v>
      </c>
      <c r="AN109" s="429">
        <f t="shared" si="10"/>
        <v>4767</v>
      </c>
      <c r="AO109" s="429">
        <f t="shared" si="10"/>
        <v>0</v>
      </c>
      <c r="AP109" s="429">
        <f t="shared" si="10"/>
        <v>0</v>
      </c>
      <c r="AQ109" s="429">
        <f t="shared" si="10"/>
        <v>0</v>
      </c>
      <c r="AR109" s="429">
        <f t="shared" si="10"/>
        <v>0</v>
      </c>
      <c r="AS109" s="429">
        <f t="shared" si="10"/>
        <v>5058</v>
      </c>
      <c r="AT109" s="429">
        <f t="shared" si="10"/>
        <v>5289</v>
      </c>
      <c r="AU109" s="429">
        <f>AU110+AU111+AU112+AU113+AU114+AU115+AU116+AU117</f>
        <v>5124</v>
      </c>
      <c r="AV109" s="429">
        <f>AV110+AV111+AV112+AV113+AV114+AV115+AV116+AV117</f>
        <v>4825</v>
      </c>
      <c r="AW109" s="414">
        <f t="shared" ref="AW109:AW117" si="11">AV109+AU109+AT109+AS109+AN109+AM109+AL109+AK109+AJ109+AI109+AH109+AG109</f>
        <v>54349</v>
      </c>
      <c r="AX109" s="428">
        <f>AX110+AX111+AX112+AX113+AX114+AX115+AX116+AX117</f>
        <v>45848</v>
      </c>
      <c r="AY109" s="415">
        <f>AW109/AX109*100</f>
        <v>118.5417030186704</v>
      </c>
    </row>
    <row r="110" spans="1:51" ht="120">
      <c r="A110" s="836" t="s">
        <v>456</v>
      </c>
      <c r="B110" s="407" t="s">
        <v>499</v>
      </c>
      <c r="C110" s="407" t="s">
        <v>500</v>
      </c>
      <c r="D110" s="407" t="s">
        <v>501</v>
      </c>
      <c r="E110" s="407" t="s">
        <v>502</v>
      </c>
      <c r="F110" s="409" t="s">
        <v>451</v>
      </c>
      <c r="G110" s="409" t="s">
        <v>503</v>
      </c>
      <c r="H110" s="409" t="s">
        <v>504</v>
      </c>
      <c r="I110" s="410" t="s">
        <v>451</v>
      </c>
      <c r="J110" s="410" t="s">
        <v>454</v>
      </c>
      <c r="K110" s="410">
        <v>0</v>
      </c>
      <c r="L110" s="410" t="s">
        <v>498</v>
      </c>
      <c r="M110" s="388">
        <v>0</v>
      </c>
      <c r="N110" s="389">
        <v>30</v>
      </c>
      <c r="O110" s="388">
        <v>30.01</v>
      </c>
      <c r="P110" s="389">
        <v>70</v>
      </c>
      <c r="Q110" s="388">
        <v>70.010000000000005</v>
      </c>
      <c r="R110" s="388">
        <v>130</v>
      </c>
      <c r="S110" s="427">
        <v>2530</v>
      </c>
      <c r="T110" s="404">
        <v>210</v>
      </c>
      <c r="U110" s="404">
        <v>211</v>
      </c>
      <c r="V110" s="404">
        <v>211</v>
      </c>
      <c r="W110" s="404">
        <v>211</v>
      </c>
      <c r="X110" s="404">
        <v>211</v>
      </c>
      <c r="Y110" s="404">
        <v>211</v>
      </c>
      <c r="Z110" s="404">
        <v>211</v>
      </c>
      <c r="AA110" s="404">
        <v>211</v>
      </c>
      <c r="AB110" s="404">
        <v>211</v>
      </c>
      <c r="AC110" s="404">
        <v>211</v>
      </c>
      <c r="AD110" s="404">
        <v>211</v>
      </c>
      <c r="AE110" s="404">
        <v>210</v>
      </c>
      <c r="AF110" s="428">
        <v>1518</v>
      </c>
      <c r="AG110" s="429">
        <v>156</v>
      </c>
      <c r="AH110" s="429">
        <v>171</v>
      </c>
      <c r="AI110" s="429">
        <v>140</v>
      </c>
      <c r="AJ110" s="429">
        <v>62</v>
      </c>
      <c r="AK110" s="429">
        <v>126</v>
      </c>
      <c r="AL110" s="429">
        <v>121</v>
      </c>
      <c r="AM110" s="429">
        <v>154</v>
      </c>
      <c r="AN110" s="429">
        <v>142</v>
      </c>
      <c r="AO110" s="429"/>
      <c r="AP110" s="429"/>
      <c r="AQ110" s="429"/>
      <c r="AR110" s="429"/>
      <c r="AS110" s="429">
        <v>169</v>
      </c>
      <c r="AT110" s="429">
        <v>181</v>
      </c>
      <c r="AU110" s="429">
        <v>179</v>
      </c>
      <c r="AV110" s="429">
        <v>128</v>
      </c>
      <c r="AW110" s="414">
        <f t="shared" si="11"/>
        <v>1729</v>
      </c>
      <c r="AX110" s="428">
        <v>1518</v>
      </c>
      <c r="AY110" s="415">
        <f t="shared" ref="AY110:AY117" si="12">AW110/AX110*100</f>
        <v>113.89986824769434</v>
      </c>
    </row>
    <row r="111" spans="1:51" ht="120">
      <c r="A111" s="836"/>
      <c r="B111" s="407" t="s">
        <v>505</v>
      </c>
      <c r="C111" s="407" t="s">
        <v>506</v>
      </c>
      <c r="D111" s="407" t="s">
        <v>507</v>
      </c>
      <c r="E111" s="407" t="s">
        <v>450</v>
      </c>
      <c r="F111" s="409" t="s">
        <v>451</v>
      </c>
      <c r="G111" s="409" t="s">
        <v>508</v>
      </c>
      <c r="H111" s="409" t="s">
        <v>509</v>
      </c>
      <c r="I111" s="410" t="s">
        <v>451</v>
      </c>
      <c r="J111" s="410" t="s">
        <v>454</v>
      </c>
      <c r="K111" s="410">
        <v>0</v>
      </c>
      <c r="L111" s="410" t="s">
        <v>498</v>
      </c>
      <c r="M111" s="388">
        <v>0</v>
      </c>
      <c r="N111" s="389">
        <v>30</v>
      </c>
      <c r="O111" s="388">
        <v>30.01</v>
      </c>
      <c r="P111" s="389">
        <v>70</v>
      </c>
      <c r="Q111" s="388">
        <v>70.010000000000005</v>
      </c>
      <c r="R111" s="388">
        <v>130</v>
      </c>
      <c r="S111" s="427">
        <v>3000</v>
      </c>
      <c r="T111" s="404">
        <v>250</v>
      </c>
      <c r="U111" s="404">
        <v>250</v>
      </c>
      <c r="V111" s="404">
        <v>250</v>
      </c>
      <c r="W111" s="404">
        <v>250</v>
      </c>
      <c r="X111" s="404">
        <v>250</v>
      </c>
      <c r="Y111" s="404">
        <v>250</v>
      </c>
      <c r="Z111" s="404">
        <v>250</v>
      </c>
      <c r="AA111" s="404">
        <v>250</v>
      </c>
      <c r="AB111" s="404">
        <v>250</v>
      </c>
      <c r="AC111" s="404">
        <v>250</v>
      </c>
      <c r="AD111" s="404">
        <v>250</v>
      </c>
      <c r="AE111" s="404">
        <v>250</v>
      </c>
      <c r="AF111" s="428">
        <v>2100</v>
      </c>
      <c r="AG111" s="429">
        <v>192</v>
      </c>
      <c r="AH111" s="429">
        <v>236</v>
      </c>
      <c r="AI111" s="429">
        <v>191</v>
      </c>
      <c r="AJ111" s="429">
        <v>112</v>
      </c>
      <c r="AK111" s="429">
        <v>200</v>
      </c>
      <c r="AL111" s="429">
        <v>176</v>
      </c>
      <c r="AM111" s="429">
        <v>204</v>
      </c>
      <c r="AN111" s="429">
        <v>170</v>
      </c>
      <c r="AO111" s="429"/>
      <c r="AP111" s="429"/>
      <c r="AQ111" s="429"/>
      <c r="AR111" s="429"/>
      <c r="AS111" s="429">
        <v>197</v>
      </c>
      <c r="AT111" s="429">
        <v>208</v>
      </c>
      <c r="AU111" s="429">
        <v>186</v>
      </c>
      <c r="AV111" s="429">
        <v>169</v>
      </c>
      <c r="AW111" s="414">
        <f t="shared" si="11"/>
        <v>2241</v>
      </c>
      <c r="AX111" s="428">
        <v>2100</v>
      </c>
      <c r="AY111" s="415">
        <f t="shared" si="12"/>
        <v>106.71428571428572</v>
      </c>
    </row>
    <row r="112" spans="1:51" ht="180">
      <c r="A112" s="836"/>
      <c r="B112" s="407" t="s">
        <v>510</v>
      </c>
      <c r="C112" s="407" t="s">
        <v>511</v>
      </c>
      <c r="D112" s="407" t="s">
        <v>512</v>
      </c>
      <c r="E112" s="407" t="s">
        <v>513</v>
      </c>
      <c r="F112" s="409" t="s">
        <v>451</v>
      </c>
      <c r="G112" s="409" t="s">
        <v>514</v>
      </c>
      <c r="H112" s="409" t="s">
        <v>515</v>
      </c>
      <c r="I112" s="410" t="s">
        <v>451</v>
      </c>
      <c r="J112" s="410" t="s">
        <v>454</v>
      </c>
      <c r="K112" s="410">
        <v>0</v>
      </c>
      <c r="L112" s="410" t="s">
        <v>498</v>
      </c>
      <c r="M112" s="388">
        <v>0</v>
      </c>
      <c r="N112" s="389">
        <v>30</v>
      </c>
      <c r="O112" s="388">
        <v>30.01</v>
      </c>
      <c r="P112" s="389">
        <v>70</v>
      </c>
      <c r="Q112" s="388">
        <v>70.010000000000005</v>
      </c>
      <c r="R112" s="388">
        <v>130</v>
      </c>
      <c r="S112" s="427">
        <v>30000</v>
      </c>
      <c r="T112" s="404">
        <v>2500</v>
      </c>
      <c r="U112" s="404">
        <v>2500</v>
      </c>
      <c r="V112" s="404">
        <v>2500</v>
      </c>
      <c r="W112" s="404">
        <v>2500</v>
      </c>
      <c r="X112" s="404">
        <v>2500</v>
      </c>
      <c r="Y112" s="404">
        <v>2500</v>
      </c>
      <c r="Z112" s="404">
        <v>2500</v>
      </c>
      <c r="AA112" s="404">
        <v>2500</v>
      </c>
      <c r="AB112" s="404">
        <v>2500</v>
      </c>
      <c r="AC112" s="404">
        <v>2500</v>
      </c>
      <c r="AD112" s="404">
        <v>2500</v>
      </c>
      <c r="AE112" s="404">
        <v>2500</v>
      </c>
      <c r="AF112" s="428">
        <v>19871</v>
      </c>
      <c r="AG112" s="429">
        <v>2384</v>
      </c>
      <c r="AH112" s="429">
        <v>2695</v>
      </c>
      <c r="AI112" s="429">
        <v>1989</v>
      </c>
      <c r="AJ112" s="429">
        <v>830</v>
      </c>
      <c r="AK112" s="429">
        <v>1829</v>
      </c>
      <c r="AL112" s="429">
        <v>1243</v>
      </c>
      <c r="AM112" s="429">
        <v>1496</v>
      </c>
      <c r="AN112" s="429">
        <v>2005</v>
      </c>
      <c r="AO112" s="429"/>
      <c r="AP112" s="429"/>
      <c r="AQ112" s="429"/>
      <c r="AR112" s="429"/>
      <c r="AS112" s="429">
        <v>2318</v>
      </c>
      <c r="AT112" s="429">
        <v>2197</v>
      </c>
      <c r="AU112" s="429">
        <v>2102</v>
      </c>
      <c r="AV112" s="429">
        <v>1600</v>
      </c>
      <c r="AW112" s="414">
        <f t="shared" si="11"/>
        <v>22688</v>
      </c>
      <c r="AX112" s="428">
        <v>19871</v>
      </c>
      <c r="AY112" s="415">
        <f t="shared" si="12"/>
        <v>114.17643802526294</v>
      </c>
    </row>
    <row r="113" spans="1:51" ht="144">
      <c r="A113" s="836"/>
      <c r="B113" s="407" t="s">
        <v>516</v>
      </c>
      <c r="C113" s="407" t="s">
        <v>517</v>
      </c>
      <c r="D113" s="407" t="s">
        <v>518</v>
      </c>
      <c r="E113" s="407" t="s">
        <v>519</v>
      </c>
      <c r="F113" s="409" t="s">
        <v>451</v>
      </c>
      <c r="G113" s="409" t="s">
        <v>520</v>
      </c>
      <c r="H113" s="409" t="s">
        <v>521</v>
      </c>
      <c r="I113" s="410" t="s">
        <v>451</v>
      </c>
      <c r="J113" s="410" t="s">
        <v>454</v>
      </c>
      <c r="K113" s="410">
        <v>0</v>
      </c>
      <c r="L113" s="410" t="s">
        <v>498</v>
      </c>
      <c r="M113" s="388">
        <v>0</v>
      </c>
      <c r="N113" s="389">
        <v>30</v>
      </c>
      <c r="O113" s="388">
        <v>30.01</v>
      </c>
      <c r="P113" s="389">
        <v>70</v>
      </c>
      <c r="Q113" s="388">
        <v>70.010000000000005</v>
      </c>
      <c r="R113" s="388">
        <v>130</v>
      </c>
      <c r="S113" s="427">
        <v>9500</v>
      </c>
      <c r="T113" s="404">
        <v>791</v>
      </c>
      <c r="U113" s="404">
        <v>792</v>
      </c>
      <c r="V113" s="404">
        <v>792</v>
      </c>
      <c r="W113" s="404">
        <v>792</v>
      </c>
      <c r="X113" s="404">
        <v>792</v>
      </c>
      <c r="Y113" s="404">
        <v>792</v>
      </c>
      <c r="Z113" s="404">
        <v>792</v>
      </c>
      <c r="AA113" s="404">
        <v>792</v>
      </c>
      <c r="AB113" s="404">
        <v>792</v>
      </c>
      <c r="AC113" s="404">
        <v>790</v>
      </c>
      <c r="AD113" s="404">
        <v>792</v>
      </c>
      <c r="AE113" s="404">
        <v>791</v>
      </c>
      <c r="AF113" s="428">
        <v>8075</v>
      </c>
      <c r="AG113" s="429">
        <v>892</v>
      </c>
      <c r="AH113" s="429">
        <v>825</v>
      </c>
      <c r="AI113" s="429">
        <v>758</v>
      </c>
      <c r="AJ113" s="429">
        <v>536</v>
      </c>
      <c r="AK113" s="429">
        <v>665</v>
      </c>
      <c r="AL113" s="429">
        <v>737</v>
      </c>
      <c r="AM113" s="429">
        <v>815</v>
      </c>
      <c r="AN113" s="429">
        <v>749</v>
      </c>
      <c r="AO113" s="429"/>
      <c r="AP113" s="429"/>
      <c r="AQ113" s="429"/>
      <c r="AR113" s="429"/>
      <c r="AS113" s="429">
        <v>585</v>
      </c>
      <c r="AT113" s="429">
        <v>922</v>
      </c>
      <c r="AU113" s="429">
        <v>851</v>
      </c>
      <c r="AV113" s="429">
        <v>1112</v>
      </c>
      <c r="AW113" s="414">
        <f t="shared" si="11"/>
        <v>9447</v>
      </c>
      <c r="AX113" s="428">
        <v>8075</v>
      </c>
      <c r="AY113" s="415">
        <f t="shared" si="12"/>
        <v>116.9907120743034</v>
      </c>
    </row>
    <row r="114" spans="1:51" ht="108">
      <c r="A114" s="836"/>
      <c r="B114" s="407" t="s">
        <v>522</v>
      </c>
      <c r="C114" s="407" t="s">
        <v>523</v>
      </c>
      <c r="D114" s="407" t="s">
        <v>524</v>
      </c>
      <c r="E114" s="407" t="s">
        <v>525</v>
      </c>
      <c r="F114" s="409" t="s">
        <v>451</v>
      </c>
      <c r="G114" s="409" t="s">
        <v>526</v>
      </c>
      <c r="H114" s="409" t="s">
        <v>521</v>
      </c>
      <c r="I114" s="410" t="s">
        <v>451</v>
      </c>
      <c r="J114" s="410" t="s">
        <v>454</v>
      </c>
      <c r="K114" s="410">
        <v>0</v>
      </c>
      <c r="L114" s="410" t="s">
        <v>498</v>
      </c>
      <c r="M114" s="388">
        <v>0</v>
      </c>
      <c r="N114" s="389">
        <v>30</v>
      </c>
      <c r="O114" s="388">
        <v>30.01</v>
      </c>
      <c r="P114" s="389">
        <v>70</v>
      </c>
      <c r="Q114" s="388">
        <v>70.010000000000005</v>
      </c>
      <c r="R114" s="388">
        <v>130</v>
      </c>
      <c r="S114" s="427">
        <v>120</v>
      </c>
      <c r="T114" s="404">
        <v>10</v>
      </c>
      <c r="U114" s="404">
        <v>10</v>
      </c>
      <c r="V114" s="404">
        <v>10</v>
      </c>
      <c r="W114" s="404">
        <v>10</v>
      </c>
      <c r="X114" s="404">
        <v>10</v>
      </c>
      <c r="Y114" s="404">
        <v>10</v>
      </c>
      <c r="Z114" s="404">
        <v>10</v>
      </c>
      <c r="AA114" s="404">
        <v>10</v>
      </c>
      <c r="AB114" s="404">
        <v>10</v>
      </c>
      <c r="AC114" s="404">
        <v>10</v>
      </c>
      <c r="AD114" s="404">
        <v>10</v>
      </c>
      <c r="AE114" s="404">
        <v>10</v>
      </c>
      <c r="AF114" s="428">
        <v>84</v>
      </c>
      <c r="AG114" s="429">
        <v>13</v>
      </c>
      <c r="AH114" s="429">
        <v>9</v>
      </c>
      <c r="AI114" s="429">
        <v>4</v>
      </c>
      <c r="AJ114" s="429">
        <v>0</v>
      </c>
      <c r="AK114" s="429">
        <v>0</v>
      </c>
      <c r="AL114" s="429">
        <v>0</v>
      </c>
      <c r="AM114" s="429">
        <v>2</v>
      </c>
      <c r="AN114" s="429">
        <v>0</v>
      </c>
      <c r="AO114" s="429"/>
      <c r="AP114" s="429"/>
      <c r="AQ114" s="429"/>
      <c r="AR114" s="429"/>
      <c r="AS114" s="429">
        <v>0</v>
      </c>
      <c r="AT114" s="429">
        <v>2</v>
      </c>
      <c r="AU114" s="429">
        <v>6</v>
      </c>
      <c r="AV114" s="429">
        <v>10</v>
      </c>
      <c r="AW114" s="414">
        <f t="shared" si="11"/>
        <v>46</v>
      </c>
      <c r="AX114" s="428">
        <v>84</v>
      </c>
      <c r="AY114" s="415">
        <f t="shared" si="12"/>
        <v>54.761904761904766</v>
      </c>
    </row>
    <row r="115" spans="1:51" ht="132">
      <c r="A115" s="836"/>
      <c r="B115" s="407" t="s">
        <v>527</v>
      </c>
      <c r="C115" s="407" t="s">
        <v>528</v>
      </c>
      <c r="D115" s="407" t="s">
        <v>529</v>
      </c>
      <c r="E115" s="407" t="s">
        <v>530</v>
      </c>
      <c r="F115" s="409" t="s">
        <v>451</v>
      </c>
      <c r="G115" s="409" t="s">
        <v>531</v>
      </c>
      <c r="H115" s="409" t="s">
        <v>521</v>
      </c>
      <c r="I115" s="410" t="s">
        <v>451</v>
      </c>
      <c r="J115" s="410" t="s">
        <v>454</v>
      </c>
      <c r="K115" s="410">
        <v>0</v>
      </c>
      <c r="L115" s="410" t="s">
        <v>498</v>
      </c>
      <c r="M115" s="388">
        <v>0</v>
      </c>
      <c r="N115" s="389">
        <v>30</v>
      </c>
      <c r="O115" s="388">
        <v>30.01</v>
      </c>
      <c r="P115" s="389">
        <v>70</v>
      </c>
      <c r="Q115" s="388">
        <v>70.010000000000005</v>
      </c>
      <c r="R115" s="388">
        <v>130</v>
      </c>
      <c r="S115" s="427">
        <v>1800</v>
      </c>
      <c r="T115" s="404">
        <v>150</v>
      </c>
      <c r="U115" s="404">
        <v>150</v>
      </c>
      <c r="V115" s="404">
        <v>150</v>
      </c>
      <c r="W115" s="404">
        <v>150</v>
      </c>
      <c r="X115" s="404">
        <v>150</v>
      </c>
      <c r="Y115" s="404">
        <v>150</v>
      </c>
      <c r="Z115" s="404">
        <v>150</v>
      </c>
      <c r="AA115" s="404">
        <v>150</v>
      </c>
      <c r="AB115" s="404">
        <v>150</v>
      </c>
      <c r="AC115" s="404">
        <v>150</v>
      </c>
      <c r="AD115" s="404">
        <v>150</v>
      </c>
      <c r="AE115" s="404">
        <v>150</v>
      </c>
      <c r="AF115" s="428">
        <v>2500</v>
      </c>
      <c r="AG115" s="429">
        <v>226</v>
      </c>
      <c r="AH115" s="429">
        <v>179</v>
      </c>
      <c r="AI115" s="429">
        <v>228</v>
      </c>
      <c r="AJ115" s="429">
        <v>176</v>
      </c>
      <c r="AK115" s="429">
        <v>199</v>
      </c>
      <c r="AL115" s="429">
        <v>193</v>
      </c>
      <c r="AM115" s="429">
        <v>232</v>
      </c>
      <c r="AN115" s="429">
        <v>214</v>
      </c>
      <c r="AO115" s="429"/>
      <c r="AP115" s="429"/>
      <c r="AQ115" s="429"/>
      <c r="AR115" s="429"/>
      <c r="AS115" s="429">
        <v>214</v>
      </c>
      <c r="AT115" s="429">
        <v>276</v>
      </c>
      <c r="AU115" s="429">
        <v>200</v>
      </c>
      <c r="AV115" s="429">
        <v>159</v>
      </c>
      <c r="AW115" s="414">
        <f t="shared" si="11"/>
        <v>2496</v>
      </c>
      <c r="AX115" s="428">
        <v>2500</v>
      </c>
      <c r="AY115" s="415">
        <f t="shared" si="12"/>
        <v>99.839999999999989</v>
      </c>
    </row>
    <row r="116" spans="1:51" ht="120">
      <c r="A116" s="836"/>
      <c r="B116" s="407" t="s">
        <v>532</v>
      </c>
      <c r="C116" s="407" t="s">
        <v>533</v>
      </c>
      <c r="D116" s="407" t="s">
        <v>534</v>
      </c>
      <c r="E116" s="407" t="s">
        <v>535</v>
      </c>
      <c r="F116" s="409" t="s">
        <v>451</v>
      </c>
      <c r="G116" s="409" t="s">
        <v>536</v>
      </c>
      <c r="H116" s="409" t="s">
        <v>521</v>
      </c>
      <c r="I116" s="410" t="s">
        <v>451</v>
      </c>
      <c r="J116" s="410" t="s">
        <v>454</v>
      </c>
      <c r="K116" s="410">
        <v>0</v>
      </c>
      <c r="L116" s="410" t="s">
        <v>498</v>
      </c>
      <c r="M116" s="388">
        <v>0</v>
      </c>
      <c r="N116" s="389">
        <v>30</v>
      </c>
      <c r="O116" s="388">
        <v>30.01</v>
      </c>
      <c r="P116" s="389">
        <v>70</v>
      </c>
      <c r="Q116" s="388">
        <v>70.010000000000005</v>
      </c>
      <c r="R116" s="388">
        <v>130</v>
      </c>
      <c r="S116" s="427">
        <v>3000</v>
      </c>
      <c r="T116" s="404">
        <v>250</v>
      </c>
      <c r="U116" s="404">
        <v>250</v>
      </c>
      <c r="V116" s="404">
        <v>250</v>
      </c>
      <c r="W116" s="404">
        <v>250</v>
      </c>
      <c r="X116" s="404">
        <v>250</v>
      </c>
      <c r="Y116" s="404">
        <v>250</v>
      </c>
      <c r="Z116" s="404">
        <v>250</v>
      </c>
      <c r="AA116" s="404">
        <v>250</v>
      </c>
      <c r="AB116" s="404">
        <v>250</v>
      </c>
      <c r="AC116" s="404">
        <v>250</v>
      </c>
      <c r="AD116" s="404">
        <v>250</v>
      </c>
      <c r="AE116" s="404">
        <v>250</v>
      </c>
      <c r="AF116" s="428">
        <v>6200</v>
      </c>
      <c r="AG116" s="429">
        <v>621</v>
      </c>
      <c r="AH116" s="429">
        <v>624</v>
      </c>
      <c r="AI116" s="429">
        <v>626</v>
      </c>
      <c r="AJ116" s="429">
        <v>549</v>
      </c>
      <c r="AK116" s="429">
        <v>475</v>
      </c>
      <c r="AL116" s="429">
        <v>742</v>
      </c>
      <c r="AM116" s="429">
        <v>736</v>
      </c>
      <c r="AN116" s="429">
        <v>637</v>
      </c>
      <c r="AO116" s="429"/>
      <c r="AP116" s="429"/>
      <c r="AQ116" s="429"/>
      <c r="AR116" s="429"/>
      <c r="AS116" s="429">
        <v>723</v>
      </c>
      <c r="AT116" s="429">
        <v>786</v>
      </c>
      <c r="AU116" s="429">
        <v>664</v>
      </c>
      <c r="AV116" s="429">
        <v>711</v>
      </c>
      <c r="AW116" s="414">
        <f t="shared" si="11"/>
        <v>7894</v>
      </c>
      <c r="AX116" s="428">
        <v>6200</v>
      </c>
      <c r="AY116" s="415">
        <f t="shared" si="12"/>
        <v>127.32258064516128</v>
      </c>
    </row>
    <row r="117" spans="1:51" ht="144">
      <c r="A117" s="836"/>
      <c r="B117" s="407" t="s">
        <v>537</v>
      </c>
      <c r="C117" s="407" t="s">
        <v>538</v>
      </c>
      <c r="D117" s="407" t="s">
        <v>539</v>
      </c>
      <c r="E117" s="407" t="s">
        <v>540</v>
      </c>
      <c r="F117" s="409" t="s">
        <v>451</v>
      </c>
      <c r="G117" s="409" t="s">
        <v>541</v>
      </c>
      <c r="H117" s="409" t="s">
        <v>521</v>
      </c>
      <c r="I117" s="410" t="s">
        <v>451</v>
      </c>
      <c r="J117" s="410" t="s">
        <v>454</v>
      </c>
      <c r="K117" s="410">
        <v>0</v>
      </c>
      <c r="L117" s="410" t="s">
        <v>498</v>
      </c>
      <c r="M117" s="388">
        <v>0</v>
      </c>
      <c r="N117" s="389">
        <v>30</v>
      </c>
      <c r="O117" s="388">
        <v>30.01</v>
      </c>
      <c r="P117" s="389">
        <v>70</v>
      </c>
      <c r="Q117" s="388">
        <v>70.010000000000005</v>
      </c>
      <c r="R117" s="388">
        <v>130</v>
      </c>
      <c r="S117" s="427">
        <v>5000</v>
      </c>
      <c r="T117" s="404">
        <v>416</v>
      </c>
      <c r="U117" s="404">
        <v>417</v>
      </c>
      <c r="V117" s="404">
        <v>417</v>
      </c>
      <c r="W117" s="404">
        <v>417</v>
      </c>
      <c r="X117" s="404">
        <v>417</v>
      </c>
      <c r="Y117" s="404">
        <v>417</v>
      </c>
      <c r="Z117" s="404">
        <v>417</v>
      </c>
      <c r="AA117" s="404">
        <v>417</v>
      </c>
      <c r="AB117" s="404">
        <v>417</v>
      </c>
      <c r="AC117" s="404">
        <v>416</v>
      </c>
      <c r="AD117" s="404">
        <v>416</v>
      </c>
      <c r="AE117" s="404">
        <v>416</v>
      </c>
      <c r="AF117" s="428">
        <v>5500</v>
      </c>
      <c r="AG117" s="429">
        <v>519</v>
      </c>
      <c r="AH117" s="429">
        <v>578</v>
      </c>
      <c r="AI117" s="429">
        <v>694</v>
      </c>
      <c r="AJ117" s="429">
        <v>24</v>
      </c>
      <c r="AK117" s="429">
        <v>250</v>
      </c>
      <c r="AL117" s="429">
        <v>629</v>
      </c>
      <c r="AM117" s="429">
        <v>823</v>
      </c>
      <c r="AN117" s="429">
        <v>850</v>
      </c>
      <c r="AO117" s="429"/>
      <c r="AP117" s="429"/>
      <c r="AQ117" s="429"/>
      <c r="AR117" s="429"/>
      <c r="AS117" s="429">
        <v>852</v>
      </c>
      <c r="AT117" s="429">
        <v>717</v>
      </c>
      <c r="AU117" s="429">
        <v>936</v>
      </c>
      <c r="AV117" s="429">
        <v>936</v>
      </c>
      <c r="AW117" s="414">
        <f t="shared" si="11"/>
        <v>7808</v>
      </c>
      <c r="AX117" s="428">
        <v>5500</v>
      </c>
      <c r="AY117" s="415">
        <f t="shared" si="12"/>
        <v>141.96363636363637</v>
      </c>
    </row>
    <row r="118" spans="1:51" ht="15">
      <c r="A118" s="439"/>
      <c r="B118" s="435"/>
      <c r="C118" s="435"/>
      <c r="D118" s="435"/>
      <c r="E118" s="435"/>
      <c r="F118" s="440"/>
      <c r="G118" s="440"/>
      <c r="H118" s="440"/>
      <c r="I118" s="436"/>
      <c r="J118" s="436"/>
      <c r="K118" s="436"/>
      <c r="L118" s="436"/>
      <c r="M118" s="441"/>
      <c r="N118" s="436"/>
      <c r="O118" s="441"/>
      <c r="P118" s="436"/>
      <c r="Q118" s="441"/>
      <c r="R118" s="441"/>
      <c r="S118" s="442"/>
      <c r="T118" s="443"/>
      <c r="U118" s="443"/>
      <c r="V118" s="443"/>
      <c r="W118" s="443"/>
      <c r="X118" s="443"/>
      <c r="Y118" s="443"/>
      <c r="Z118" s="443"/>
      <c r="AA118" s="443"/>
      <c r="AB118" s="443"/>
      <c r="AC118" s="443"/>
      <c r="AD118" s="443"/>
      <c r="AE118" s="443"/>
      <c r="AF118" s="444"/>
      <c r="AG118" s="437"/>
      <c r="AH118" s="437"/>
      <c r="AI118" s="437"/>
      <c r="AJ118" s="437"/>
      <c r="AK118" s="437"/>
      <c r="AL118" s="437"/>
      <c r="AM118" s="437"/>
      <c r="AN118" s="437"/>
      <c r="AO118" s="437"/>
      <c r="AP118" s="437"/>
      <c r="AQ118" s="437"/>
      <c r="AR118" s="437"/>
      <c r="AS118" s="437"/>
      <c r="AT118" s="437"/>
      <c r="AU118" s="437"/>
      <c r="AV118" s="437"/>
      <c r="AW118" s="445"/>
      <c r="AX118" s="444"/>
      <c r="AY118" s="438"/>
    </row>
    <row r="119" spans="1:51" ht="15">
      <c r="A119" s="439"/>
      <c r="B119" s="435"/>
      <c r="C119" s="435"/>
      <c r="D119" s="435"/>
      <c r="E119" s="435"/>
      <c r="F119" s="440"/>
      <c r="G119" s="440"/>
      <c r="H119" s="440"/>
      <c r="I119" s="436"/>
      <c r="J119" s="436"/>
      <c r="K119" s="436"/>
      <c r="L119" s="436"/>
      <c r="M119" s="441"/>
      <c r="N119" s="436"/>
      <c r="O119" s="441"/>
      <c r="P119" s="436"/>
      <c r="Q119" s="441"/>
      <c r="R119" s="441"/>
      <c r="S119" s="442"/>
      <c r="T119" s="443"/>
      <c r="U119" s="443"/>
      <c r="V119" s="443"/>
      <c r="W119" s="443"/>
      <c r="X119" s="443"/>
      <c r="Y119" s="443"/>
      <c r="Z119" s="443"/>
      <c r="AA119" s="443"/>
      <c r="AB119" s="443"/>
      <c r="AC119" s="443"/>
      <c r="AD119" s="443"/>
      <c r="AE119" s="443"/>
      <c r="AF119" s="444"/>
      <c r="AG119" s="437"/>
      <c r="AH119" s="437"/>
      <c r="AI119" s="437"/>
      <c r="AJ119" s="437"/>
      <c r="AK119" s="437"/>
      <c r="AL119" s="437"/>
      <c r="AM119" s="437"/>
      <c r="AN119" s="437"/>
      <c r="AO119" s="437"/>
      <c r="AP119" s="437"/>
      <c r="AQ119" s="437"/>
      <c r="AR119" s="437"/>
      <c r="AS119" s="437"/>
      <c r="AT119" s="437"/>
      <c r="AU119" s="437"/>
      <c r="AV119" s="437"/>
      <c r="AW119" s="445"/>
      <c r="AX119" s="444"/>
      <c r="AY119" s="438"/>
    </row>
    <row r="120" spans="1:51" ht="15">
      <c r="A120" s="439"/>
      <c r="B120" s="435"/>
      <c r="C120" s="435"/>
      <c r="D120" s="435"/>
      <c r="E120" s="435"/>
      <c r="F120" s="440"/>
      <c r="G120" s="440"/>
      <c r="H120" s="440"/>
      <c r="I120" s="436"/>
      <c r="J120" s="436"/>
      <c r="K120" s="436"/>
      <c r="L120" s="436"/>
      <c r="M120" s="441"/>
      <c r="N120" s="436"/>
      <c r="O120" s="441"/>
      <c r="P120" s="436"/>
      <c r="Q120" s="441"/>
      <c r="R120" s="441"/>
      <c r="S120" s="442"/>
      <c r="T120" s="443"/>
      <c r="U120" s="443"/>
      <c r="V120" s="443"/>
      <c r="W120" s="443"/>
      <c r="X120" s="443"/>
      <c r="Y120" s="443"/>
      <c r="Z120" s="443"/>
      <c r="AA120" s="443"/>
      <c r="AB120" s="443"/>
      <c r="AC120" s="443"/>
      <c r="AD120" s="443"/>
      <c r="AE120" s="443"/>
      <c r="AF120" s="444"/>
      <c r="AG120" s="437"/>
      <c r="AH120" s="437"/>
      <c r="AI120" s="437"/>
      <c r="AJ120" s="437"/>
      <c r="AK120" s="437"/>
      <c r="AL120" s="437"/>
      <c r="AM120" s="437"/>
      <c r="AN120" s="437"/>
      <c r="AO120" s="437"/>
      <c r="AP120" s="437"/>
      <c r="AQ120" s="437"/>
      <c r="AR120" s="437"/>
      <c r="AS120" s="437"/>
      <c r="AT120" s="437"/>
      <c r="AU120" s="437"/>
      <c r="AV120" s="437"/>
      <c r="AW120" s="445"/>
      <c r="AX120" s="444"/>
      <c r="AY120" s="438"/>
    </row>
    <row r="121" spans="1:51" ht="15">
      <c r="A121" s="439"/>
      <c r="B121" s="435"/>
      <c r="C121" s="435"/>
      <c r="D121" s="435"/>
      <c r="E121" s="435"/>
      <c r="F121" s="440"/>
      <c r="G121" s="440"/>
      <c r="H121" s="440"/>
      <c r="I121" s="436"/>
      <c r="J121" s="436"/>
      <c r="K121" s="436"/>
      <c r="L121" s="436"/>
      <c r="M121" s="441"/>
      <c r="N121" s="436"/>
      <c r="O121" s="441"/>
      <c r="P121" s="436"/>
      <c r="Q121" s="441"/>
      <c r="R121" s="441"/>
      <c r="S121" s="442"/>
      <c r="T121" s="443"/>
      <c r="U121" s="443"/>
      <c r="V121" s="443"/>
      <c r="W121" s="443"/>
      <c r="X121" s="443"/>
      <c r="Y121" s="443"/>
      <c r="Z121" s="443"/>
      <c r="AA121" s="443"/>
      <c r="AB121" s="443"/>
      <c r="AC121" s="443"/>
      <c r="AD121" s="443"/>
      <c r="AE121" s="443"/>
      <c r="AF121" s="444"/>
      <c r="AG121" s="437"/>
      <c r="AH121" s="437"/>
      <c r="AI121" s="437"/>
      <c r="AJ121" s="437"/>
      <c r="AK121" s="437"/>
      <c r="AL121" s="437"/>
      <c r="AM121" s="437"/>
      <c r="AN121" s="437"/>
      <c r="AO121" s="437"/>
      <c r="AP121" s="437"/>
      <c r="AQ121" s="437"/>
      <c r="AR121" s="437"/>
      <c r="AS121" s="437"/>
      <c r="AT121" s="437"/>
      <c r="AU121" s="437"/>
      <c r="AV121" s="437"/>
      <c r="AW121" s="445"/>
      <c r="AX121" s="444"/>
      <c r="AY121" s="438"/>
    </row>
    <row r="122" spans="1:51" ht="15">
      <c r="A122" s="439"/>
      <c r="B122" s="435"/>
      <c r="C122" s="435"/>
      <c r="D122" s="435"/>
      <c r="E122" s="435"/>
      <c r="F122" s="440"/>
      <c r="G122" s="440"/>
      <c r="H122" s="440"/>
      <c r="I122" s="436"/>
      <c r="J122" s="436"/>
      <c r="K122" s="436"/>
      <c r="L122" s="436"/>
      <c r="M122" s="441"/>
      <c r="N122" s="436"/>
      <c r="O122" s="441"/>
      <c r="P122" s="436"/>
      <c r="Q122" s="441"/>
      <c r="R122" s="441"/>
      <c r="S122" s="442"/>
      <c r="T122" s="443"/>
      <c r="U122" s="443"/>
      <c r="V122" s="443"/>
      <c r="W122" s="443"/>
      <c r="X122" s="443"/>
      <c r="Y122" s="443"/>
      <c r="Z122" s="443"/>
      <c r="AA122" s="443"/>
      <c r="AB122" s="443"/>
      <c r="AC122" s="443"/>
      <c r="AD122" s="443"/>
      <c r="AE122" s="443"/>
      <c r="AF122" s="444"/>
      <c r="AG122" s="437"/>
      <c r="AH122" s="437"/>
      <c r="AI122" s="437"/>
      <c r="AJ122" s="437"/>
      <c r="AK122" s="437"/>
      <c r="AL122" s="437"/>
      <c r="AM122" s="437"/>
      <c r="AN122" s="437"/>
      <c r="AO122" s="437"/>
      <c r="AP122" s="437"/>
      <c r="AQ122" s="437"/>
      <c r="AR122" s="437"/>
      <c r="AS122" s="437"/>
      <c r="AT122" s="437"/>
      <c r="AU122" s="437"/>
      <c r="AV122" s="437"/>
      <c r="AW122" s="445"/>
      <c r="AX122" s="444"/>
      <c r="AY122" s="438"/>
    </row>
    <row r="123" spans="1:51" ht="15.75">
      <c r="A123" s="391"/>
      <c r="B123" s="831" t="s">
        <v>542</v>
      </c>
      <c r="C123" s="831"/>
      <c r="D123" s="831"/>
      <c r="E123" s="831"/>
      <c r="F123" s="831"/>
      <c r="G123" s="831"/>
      <c r="H123" s="831"/>
      <c r="I123" s="831"/>
      <c r="J123" s="831"/>
      <c r="K123" s="831"/>
      <c r="L123" s="831"/>
      <c r="M123" s="831"/>
      <c r="N123" s="831"/>
      <c r="O123" s="831"/>
      <c r="P123" s="831"/>
      <c r="Q123" s="831"/>
      <c r="R123" s="831"/>
      <c r="S123" s="831"/>
      <c r="T123" s="831"/>
      <c r="U123" s="831"/>
      <c r="V123" s="831"/>
      <c r="W123" s="831"/>
      <c r="X123" s="831"/>
      <c r="Y123" s="831"/>
      <c r="Z123" s="831"/>
      <c r="AA123" s="831"/>
      <c r="AB123" s="831"/>
      <c r="AC123" s="831"/>
      <c r="AD123" s="831"/>
      <c r="AE123" s="831"/>
      <c r="AF123" s="831"/>
      <c r="AG123" s="831"/>
      <c r="AH123" s="831"/>
      <c r="AI123" s="831"/>
      <c r="AJ123" s="831"/>
      <c r="AK123" s="831"/>
      <c r="AL123" s="831"/>
      <c r="AM123" s="831"/>
      <c r="AN123" s="831"/>
      <c r="AO123" s="831"/>
      <c r="AP123" s="831"/>
      <c r="AQ123" s="831"/>
      <c r="AR123" s="831"/>
      <c r="AS123" s="831"/>
      <c r="AT123" s="831"/>
      <c r="AU123" s="831"/>
      <c r="AV123" s="831"/>
      <c r="AW123" s="831"/>
      <c r="AX123" s="831"/>
      <c r="AY123" s="831"/>
    </row>
    <row r="124" spans="1:51">
      <c r="A124" s="402" t="s">
        <v>401</v>
      </c>
      <c r="M124" s="392"/>
      <c r="N124" s="392"/>
      <c r="O124" s="392"/>
      <c r="P124" s="392"/>
      <c r="Q124" s="392"/>
      <c r="R124" s="392"/>
    </row>
    <row r="125" spans="1:51" ht="15.75" thickBot="1">
      <c r="A125" s="815" t="s">
        <v>403</v>
      </c>
      <c r="B125" s="815"/>
      <c r="C125" s="390">
        <v>5718218.8099999996</v>
      </c>
      <c r="D125" s="382"/>
      <c r="E125" s="382"/>
      <c r="F125" s="382"/>
      <c r="G125" s="383"/>
      <c r="H125" s="383"/>
      <c r="I125" s="383"/>
      <c r="J125" s="383"/>
      <c r="K125" s="383"/>
      <c r="L125" s="383"/>
      <c r="M125" s="384"/>
      <c r="N125" s="384"/>
      <c r="O125" s="384"/>
      <c r="P125" s="384"/>
      <c r="Q125" s="384"/>
      <c r="R125" s="384"/>
      <c r="S125" s="385"/>
      <c r="T125" s="385"/>
      <c r="U125" s="385"/>
      <c r="V125" s="385"/>
      <c r="W125" s="385"/>
      <c r="X125" s="385"/>
      <c r="Y125" s="385"/>
      <c r="Z125" s="385"/>
      <c r="AA125" s="385"/>
      <c r="AB125" s="385"/>
      <c r="AC125" s="385"/>
      <c r="AD125" s="385"/>
      <c r="AE125" s="385"/>
      <c r="AF125" s="385"/>
      <c r="AG125" s="386"/>
      <c r="AH125" s="386"/>
      <c r="AI125" s="386"/>
      <c r="AJ125" s="386"/>
      <c r="AK125" s="386"/>
      <c r="AL125" s="386"/>
      <c r="AM125" s="386"/>
      <c r="AN125" s="386"/>
      <c r="AO125" s="386"/>
      <c r="AP125" s="386"/>
      <c r="AQ125" s="386"/>
      <c r="AR125" s="386"/>
      <c r="AS125" s="386"/>
      <c r="AT125" s="386"/>
      <c r="AU125" s="386"/>
      <c r="AV125" s="386"/>
      <c r="AW125" s="386"/>
      <c r="AX125" s="386"/>
      <c r="AY125" s="386"/>
    </row>
    <row r="126" spans="1:51">
      <c r="A126" s="816" t="s">
        <v>404</v>
      </c>
      <c r="B126" s="819" t="s">
        <v>405</v>
      </c>
      <c r="C126" s="820" t="s">
        <v>406</v>
      </c>
      <c r="D126" s="820"/>
      <c r="E126" s="820"/>
      <c r="F126" s="820"/>
      <c r="G126" s="820"/>
      <c r="H126" s="820"/>
      <c r="I126" s="820"/>
      <c r="J126" s="820"/>
      <c r="K126" s="820"/>
      <c r="L126" s="820"/>
      <c r="M126" s="820"/>
      <c r="N126" s="820"/>
      <c r="O126" s="820"/>
      <c r="P126" s="820"/>
      <c r="Q126" s="820"/>
      <c r="R126" s="820"/>
      <c r="S126" s="820"/>
      <c r="T126" s="821" t="s">
        <v>407</v>
      </c>
      <c r="U126" s="822"/>
      <c r="V126" s="822"/>
      <c r="W126" s="822"/>
      <c r="X126" s="822"/>
      <c r="Y126" s="822"/>
      <c r="Z126" s="822"/>
      <c r="AA126" s="822"/>
      <c r="AB126" s="822"/>
      <c r="AC126" s="822"/>
      <c r="AD126" s="822"/>
      <c r="AE126" s="823"/>
      <c r="AF126" s="824" t="s">
        <v>408</v>
      </c>
      <c r="AG126" s="827" t="s">
        <v>409</v>
      </c>
      <c r="AH126" s="828"/>
      <c r="AI126" s="828"/>
      <c r="AJ126" s="828"/>
      <c r="AK126" s="828"/>
      <c r="AL126" s="828"/>
      <c r="AM126" s="828"/>
      <c r="AN126" s="828"/>
      <c r="AO126" s="828"/>
      <c r="AP126" s="828"/>
      <c r="AQ126" s="828"/>
      <c r="AR126" s="829"/>
      <c r="AS126" s="387"/>
      <c r="AT126" s="387"/>
      <c r="AU126" s="387"/>
      <c r="AV126" s="387"/>
      <c r="AW126" s="798" t="s">
        <v>410</v>
      </c>
      <c r="AX126" s="799" t="s">
        <v>411</v>
      </c>
      <c r="AY126" s="832" t="s">
        <v>412</v>
      </c>
    </row>
    <row r="127" spans="1:51">
      <c r="A127" s="817"/>
      <c r="B127" s="801"/>
      <c r="C127" s="801" t="s">
        <v>413</v>
      </c>
      <c r="D127" s="801" t="s">
        <v>414</v>
      </c>
      <c r="E127" s="801" t="s">
        <v>415</v>
      </c>
      <c r="F127" s="801" t="s">
        <v>416</v>
      </c>
      <c r="G127" s="802" t="s">
        <v>417</v>
      </c>
      <c r="H127" s="802" t="s">
        <v>418</v>
      </c>
      <c r="I127" s="804" t="s">
        <v>419</v>
      </c>
      <c r="J127" s="806" t="s">
        <v>420</v>
      </c>
      <c r="K127" s="804" t="s">
        <v>421</v>
      </c>
      <c r="L127" s="806" t="s">
        <v>422</v>
      </c>
      <c r="M127" s="808" t="s">
        <v>423</v>
      </c>
      <c r="N127" s="808" t="s">
        <v>424</v>
      </c>
      <c r="O127" s="810" t="s">
        <v>425</v>
      </c>
      <c r="P127" s="810" t="s">
        <v>426</v>
      </c>
      <c r="Q127" s="808" t="s">
        <v>427</v>
      </c>
      <c r="R127" s="808" t="s">
        <v>428</v>
      </c>
      <c r="S127" s="801" t="s">
        <v>429</v>
      </c>
      <c r="T127" s="796" t="s">
        <v>430</v>
      </c>
      <c r="U127" s="796" t="s">
        <v>431</v>
      </c>
      <c r="V127" s="796" t="s">
        <v>432</v>
      </c>
      <c r="W127" s="796" t="s">
        <v>433</v>
      </c>
      <c r="X127" s="796" t="s">
        <v>434</v>
      </c>
      <c r="Y127" s="796" t="s">
        <v>435</v>
      </c>
      <c r="Z127" s="796" t="s">
        <v>436</v>
      </c>
      <c r="AA127" s="796" t="s">
        <v>437</v>
      </c>
      <c r="AB127" s="796" t="s">
        <v>438</v>
      </c>
      <c r="AC127" s="796" t="s">
        <v>439</v>
      </c>
      <c r="AD127" s="796" t="s">
        <v>440</v>
      </c>
      <c r="AE127" s="796" t="s">
        <v>441</v>
      </c>
      <c r="AF127" s="825"/>
      <c r="AG127" s="796" t="s">
        <v>430</v>
      </c>
      <c r="AH127" s="796" t="s">
        <v>431</v>
      </c>
      <c r="AI127" s="796" t="s">
        <v>432</v>
      </c>
      <c r="AJ127" s="796" t="s">
        <v>433</v>
      </c>
      <c r="AK127" s="796" t="s">
        <v>434</v>
      </c>
      <c r="AL127" s="796" t="s">
        <v>435</v>
      </c>
      <c r="AM127" s="796" t="s">
        <v>436</v>
      </c>
      <c r="AN127" s="796" t="s">
        <v>437</v>
      </c>
      <c r="AO127" s="796" t="s">
        <v>438</v>
      </c>
      <c r="AP127" s="796" t="s">
        <v>439</v>
      </c>
      <c r="AQ127" s="796" t="s">
        <v>440</v>
      </c>
      <c r="AR127" s="796" t="s">
        <v>441</v>
      </c>
      <c r="AS127" s="794" t="s">
        <v>442</v>
      </c>
      <c r="AT127" s="794" t="s">
        <v>443</v>
      </c>
      <c r="AU127" s="796" t="s">
        <v>444</v>
      </c>
      <c r="AV127" s="794" t="s">
        <v>686</v>
      </c>
      <c r="AW127" s="798"/>
      <c r="AX127" s="799"/>
      <c r="AY127" s="832"/>
    </row>
    <row r="128" spans="1:51">
      <c r="A128" s="818"/>
      <c r="B128" s="802"/>
      <c r="C128" s="802"/>
      <c r="D128" s="802"/>
      <c r="E128" s="802"/>
      <c r="F128" s="802"/>
      <c r="G128" s="803"/>
      <c r="H128" s="803"/>
      <c r="I128" s="805"/>
      <c r="J128" s="807"/>
      <c r="K128" s="805"/>
      <c r="L128" s="807"/>
      <c r="M128" s="809"/>
      <c r="N128" s="809"/>
      <c r="O128" s="811"/>
      <c r="P128" s="811"/>
      <c r="Q128" s="809"/>
      <c r="R128" s="809"/>
      <c r="S128" s="802" t="s">
        <v>429</v>
      </c>
      <c r="T128" s="797"/>
      <c r="U128" s="797"/>
      <c r="V128" s="797"/>
      <c r="W128" s="797"/>
      <c r="X128" s="797"/>
      <c r="Y128" s="797"/>
      <c r="Z128" s="797"/>
      <c r="AA128" s="797"/>
      <c r="AB128" s="797"/>
      <c r="AC128" s="797"/>
      <c r="AD128" s="797"/>
      <c r="AE128" s="797"/>
      <c r="AF128" s="826" t="s">
        <v>445</v>
      </c>
      <c r="AG128" s="797"/>
      <c r="AH128" s="797"/>
      <c r="AI128" s="797"/>
      <c r="AJ128" s="797"/>
      <c r="AK128" s="797"/>
      <c r="AL128" s="797"/>
      <c r="AM128" s="797"/>
      <c r="AN128" s="797"/>
      <c r="AO128" s="797"/>
      <c r="AP128" s="797"/>
      <c r="AQ128" s="797"/>
      <c r="AR128" s="797"/>
      <c r="AS128" s="794"/>
      <c r="AT128" s="794"/>
      <c r="AU128" s="797"/>
      <c r="AV128" s="794"/>
      <c r="AW128" s="798"/>
      <c r="AX128" s="799"/>
      <c r="AY128" s="832"/>
    </row>
    <row r="129" spans="1:51" ht="191.25">
      <c r="A129" s="600" t="s">
        <v>446</v>
      </c>
      <c r="B129" s="407" t="s">
        <v>543</v>
      </c>
      <c r="C129" s="407" t="s">
        <v>544</v>
      </c>
      <c r="D129" s="407" t="s">
        <v>545</v>
      </c>
      <c r="E129" s="407" t="s">
        <v>546</v>
      </c>
      <c r="F129" s="408" t="s">
        <v>451</v>
      </c>
      <c r="G129" s="430" t="s">
        <v>547</v>
      </c>
      <c r="H129" s="431"/>
      <c r="I129" s="410" t="s">
        <v>451</v>
      </c>
      <c r="J129" s="410" t="s">
        <v>454</v>
      </c>
      <c r="K129" s="410">
        <v>0</v>
      </c>
      <c r="L129" s="410" t="s">
        <v>455</v>
      </c>
      <c r="M129" s="388">
        <v>0</v>
      </c>
      <c r="N129" s="389">
        <v>30</v>
      </c>
      <c r="O129" s="388">
        <v>30.01</v>
      </c>
      <c r="P129" s="389">
        <v>70</v>
      </c>
      <c r="Q129" s="388">
        <v>70.010000000000005</v>
      </c>
      <c r="R129" s="388">
        <v>130</v>
      </c>
      <c r="S129" s="416">
        <f>S130+S131+S132+S133+S134</f>
        <v>16370</v>
      </c>
      <c r="T129" s="405">
        <v>1347</v>
      </c>
      <c r="U129" s="405">
        <v>1347</v>
      </c>
      <c r="V129" s="405">
        <v>1348</v>
      </c>
      <c r="W129" s="405">
        <v>1348</v>
      </c>
      <c r="X129" s="405">
        <v>1348</v>
      </c>
      <c r="Y129" s="405">
        <v>1348</v>
      </c>
      <c r="Z129" s="405">
        <v>1347</v>
      </c>
      <c r="AA129" s="405">
        <v>1348</v>
      </c>
      <c r="AB129" s="405">
        <v>1348</v>
      </c>
      <c r="AC129" s="405">
        <v>1347</v>
      </c>
      <c r="AD129" s="405">
        <v>1347</v>
      </c>
      <c r="AE129" s="405">
        <v>1347</v>
      </c>
      <c r="AF129" s="432">
        <f>AF130+AF131+AF132+AF133+AF134</f>
        <v>8114</v>
      </c>
      <c r="AG129" s="419">
        <f>AG130+AG131+AG132+AG133+AG134</f>
        <v>871</v>
      </c>
      <c r="AH129" s="419">
        <f t="shared" ref="AH129:AT129" si="13">AH130+AH131+AH132+AH133+AH134</f>
        <v>958</v>
      </c>
      <c r="AI129" s="419">
        <f t="shared" si="13"/>
        <v>660</v>
      </c>
      <c r="AJ129" s="419">
        <f t="shared" si="13"/>
        <v>313</v>
      </c>
      <c r="AK129" s="419">
        <f t="shared" si="13"/>
        <v>515</v>
      </c>
      <c r="AL129" s="419">
        <f t="shared" si="13"/>
        <v>717</v>
      </c>
      <c r="AM129" s="419">
        <f t="shared" si="13"/>
        <v>834</v>
      </c>
      <c r="AN129" s="419">
        <f t="shared" si="13"/>
        <v>888</v>
      </c>
      <c r="AO129" s="419">
        <f t="shared" si="13"/>
        <v>0</v>
      </c>
      <c r="AP129" s="419">
        <f t="shared" si="13"/>
        <v>0</v>
      </c>
      <c r="AQ129" s="419">
        <f t="shared" si="13"/>
        <v>0</v>
      </c>
      <c r="AR129" s="419">
        <f t="shared" si="13"/>
        <v>0</v>
      </c>
      <c r="AS129" s="419">
        <f t="shared" si="13"/>
        <v>925</v>
      </c>
      <c r="AT129" s="419">
        <f t="shared" si="13"/>
        <v>955</v>
      </c>
      <c r="AU129" s="419">
        <f>AU130+AU131+AU132+AU133+AU134</f>
        <v>792</v>
      </c>
      <c r="AV129" s="419">
        <f>AV130+AV131+AV132+AV133+AV134</f>
        <v>556</v>
      </c>
      <c r="AW129" s="414">
        <f t="shared" ref="AW129:AW134" si="14">AV129+AU129+AT129+AS129+AN129+AM129+AL129+AK129+AJ129+AI129+AH129+AG129</f>
        <v>8984</v>
      </c>
      <c r="AX129" s="432">
        <f>AX130+AX131+AX132+AX133+AX134</f>
        <v>8114</v>
      </c>
      <c r="AY129" s="415">
        <f>AW129/AX129*100</f>
        <v>110.7222085284693</v>
      </c>
    </row>
    <row r="130" spans="1:51" ht="144">
      <c r="A130" s="830" t="s">
        <v>456</v>
      </c>
      <c r="B130" s="407" t="s">
        <v>548</v>
      </c>
      <c r="C130" s="407" t="s">
        <v>549</v>
      </c>
      <c r="D130" s="407" t="s">
        <v>550</v>
      </c>
      <c r="E130" s="407" t="s">
        <v>551</v>
      </c>
      <c r="F130" s="408" t="s">
        <v>451</v>
      </c>
      <c r="G130" s="408" t="s">
        <v>552</v>
      </c>
      <c r="H130" s="408" t="s">
        <v>553</v>
      </c>
      <c r="I130" s="410" t="s">
        <v>451</v>
      </c>
      <c r="J130" s="410" t="s">
        <v>454</v>
      </c>
      <c r="K130" s="410">
        <v>0</v>
      </c>
      <c r="L130" s="410" t="s">
        <v>455</v>
      </c>
      <c r="M130" s="388">
        <v>0</v>
      </c>
      <c r="N130" s="389">
        <v>30</v>
      </c>
      <c r="O130" s="388">
        <v>30.01</v>
      </c>
      <c r="P130" s="389">
        <v>70</v>
      </c>
      <c r="Q130" s="388">
        <v>70.010000000000005</v>
      </c>
      <c r="R130" s="388">
        <v>130</v>
      </c>
      <c r="S130" s="416">
        <v>1800</v>
      </c>
      <c r="T130" s="405">
        <v>150</v>
      </c>
      <c r="U130" s="405">
        <v>150</v>
      </c>
      <c r="V130" s="405">
        <v>150</v>
      </c>
      <c r="W130" s="405">
        <v>150</v>
      </c>
      <c r="X130" s="405">
        <v>150</v>
      </c>
      <c r="Y130" s="405">
        <v>150</v>
      </c>
      <c r="Z130" s="405">
        <v>150</v>
      </c>
      <c r="AA130" s="405">
        <v>150</v>
      </c>
      <c r="AB130" s="405">
        <v>150</v>
      </c>
      <c r="AC130" s="405">
        <v>150</v>
      </c>
      <c r="AD130" s="405">
        <v>150</v>
      </c>
      <c r="AE130" s="405">
        <v>150</v>
      </c>
      <c r="AF130" s="432">
        <v>600</v>
      </c>
      <c r="AG130" s="419">
        <v>60</v>
      </c>
      <c r="AH130" s="419">
        <v>77</v>
      </c>
      <c r="AI130" s="419">
        <v>50</v>
      </c>
      <c r="AJ130" s="419">
        <v>31</v>
      </c>
      <c r="AK130" s="419">
        <v>24</v>
      </c>
      <c r="AL130" s="419">
        <v>57</v>
      </c>
      <c r="AM130" s="419">
        <v>70</v>
      </c>
      <c r="AN130" s="419">
        <v>68</v>
      </c>
      <c r="AO130" s="419"/>
      <c r="AP130" s="419"/>
      <c r="AQ130" s="419"/>
      <c r="AR130" s="419"/>
      <c r="AS130" s="419">
        <v>87</v>
      </c>
      <c r="AT130" s="419">
        <v>77</v>
      </c>
      <c r="AU130" s="419">
        <v>72</v>
      </c>
      <c r="AV130" s="419">
        <v>93</v>
      </c>
      <c r="AW130" s="414">
        <f t="shared" si="14"/>
        <v>766</v>
      </c>
      <c r="AX130" s="432">
        <v>600</v>
      </c>
      <c r="AY130" s="415">
        <f t="shared" ref="AY130:AY134" si="15">AW130/AX130*100</f>
        <v>127.66666666666666</v>
      </c>
    </row>
    <row r="131" spans="1:51" ht="168">
      <c r="A131" s="830"/>
      <c r="B131" s="407" t="s">
        <v>554</v>
      </c>
      <c r="C131" s="407" t="s">
        <v>555</v>
      </c>
      <c r="D131" s="407" t="s">
        <v>556</v>
      </c>
      <c r="E131" s="407" t="s">
        <v>551</v>
      </c>
      <c r="F131" s="408" t="s">
        <v>451</v>
      </c>
      <c r="G131" s="408" t="s">
        <v>557</v>
      </c>
      <c r="H131" s="408" t="s">
        <v>553</v>
      </c>
      <c r="I131" s="410" t="s">
        <v>451</v>
      </c>
      <c r="J131" s="410" t="s">
        <v>454</v>
      </c>
      <c r="K131" s="410">
        <v>0</v>
      </c>
      <c r="L131" s="410" t="s">
        <v>455</v>
      </c>
      <c r="M131" s="388">
        <v>0</v>
      </c>
      <c r="N131" s="389">
        <v>30</v>
      </c>
      <c r="O131" s="388">
        <v>30.01</v>
      </c>
      <c r="P131" s="389">
        <v>70</v>
      </c>
      <c r="Q131" s="388">
        <v>70.010000000000005</v>
      </c>
      <c r="R131" s="388">
        <v>130</v>
      </c>
      <c r="S131" s="416">
        <v>500</v>
      </c>
      <c r="T131" s="405">
        <v>20</v>
      </c>
      <c r="U131" s="405">
        <v>21</v>
      </c>
      <c r="V131" s="405">
        <v>21</v>
      </c>
      <c r="W131" s="405">
        <v>21</v>
      </c>
      <c r="X131" s="405">
        <v>21</v>
      </c>
      <c r="Y131" s="405">
        <v>21</v>
      </c>
      <c r="Z131" s="405">
        <v>21</v>
      </c>
      <c r="AA131" s="405">
        <v>21</v>
      </c>
      <c r="AB131" s="405">
        <v>21</v>
      </c>
      <c r="AC131" s="405">
        <v>21</v>
      </c>
      <c r="AD131" s="405">
        <v>21</v>
      </c>
      <c r="AE131" s="405">
        <v>20</v>
      </c>
      <c r="AF131" s="432">
        <v>940</v>
      </c>
      <c r="AG131" s="419">
        <v>58</v>
      </c>
      <c r="AH131" s="419">
        <v>95</v>
      </c>
      <c r="AI131" s="419">
        <v>105</v>
      </c>
      <c r="AJ131" s="419">
        <v>60</v>
      </c>
      <c r="AK131" s="419">
        <v>82</v>
      </c>
      <c r="AL131" s="419">
        <v>76</v>
      </c>
      <c r="AM131" s="419">
        <v>136</v>
      </c>
      <c r="AN131" s="419">
        <v>72</v>
      </c>
      <c r="AO131" s="419"/>
      <c r="AP131" s="419"/>
      <c r="AQ131" s="419"/>
      <c r="AR131" s="419"/>
      <c r="AS131" s="419">
        <v>159</v>
      </c>
      <c r="AT131" s="419">
        <v>156</v>
      </c>
      <c r="AU131" s="419">
        <v>38</v>
      </c>
      <c r="AV131" s="419">
        <v>100</v>
      </c>
      <c r="AW131" s="414">
        <f t="shared" si="14"/>
        <v>1137</v>
      </c>
      <c r="AX131" s="432">
        <v>940</v>
      </c>
      <c r="AY131" s="415">
        <f t="shared" si="15"/>
        <v>120.95744680851064</v>
      </c>
    </row>
    <row r="132" spans="1:51" ht="120">
      <c r="A132" s="830"/>
      <c r="B132" s="407" t="s">
        <v>558</v>
      </c>
      <c r="C132" s="407" t="s">
        <v>559</v>
      </c>
      <c r="D132" s="407" t="s">
        <v>560</v>
      </c>
      <c r="E132" s="407" t="s">
        <v>561</v>
      </c>
      <c r="F132" s="408" t="s">
        <v>451</v>
      </c>
      <c r="G132" s="408" t="s">
        <v>562</v>
      </c>
      <c r="H132" s="409" t="s">
        <v>563</v>
      </c>
      <c r="I132" s="410" t="s">
        <v>451</v>
      </c>
      <c r="J132" s="410" t="s">
        <v>454</v>
      </c>
      <c r="K132" s="410">
        <v>0</v>
      </c>
      <c r="L132" s="410" t="s">
        <v>455</v>
      </c>
      <c r="M132" s="388">
        <v>0</v>
      </c>
      <c r="N132" s="389">
        <v>30</v>
      </c>
      <c r="O132" s="388">
        <v>30.01</v>
      </c>
      <c r="P132" s="389">
        <v>70</v>
      </c>
      <c r="Q132" s="388">
        <v>70.010000000000005</v>
      </c>
      <c r="R132" s="388">
        <v>130</v>
      </c>
      <c r="S132" s="416">
        <v>3360</v>
      </c>
      <c r="T132" s="404">
        <v>280</v>
      </c>
      <c r="U132" s="404">
        <v>280</v>
      </c>
      <c r="V132" s="404">
        <v>280</v>
      </c>
      <c r="W132" s="404">
        <v>280</v>
      </c>
      <c r="X132" s="404">
        <v>280</v>
      </c>
      <c r="Y132" s="404">
        <v>280</v>
      </c>
      <c r="Z132" s="404">
        <v>280</v>
      </c>
      <c r="AA132" s="404">
        <v>280</v>
      </c>
      <c r="AB132" s="404">
        <v>280</v>
      </c>
      <c r="AC132" s="404">
        <v>280</v>
      </c>
      <c r="AD132" s="404">
        <v>280</v>
      </c>
      <c r="AE132" s="404">
        <v>280</v>
      </c>
      <c r="AF132" s="432">
        <v>1700</v>
      </c>
      <c r="AG132" s="419">
        <v>76</v>
      </c>
      <c r="AH132" s="419">
        <v>150</v>
      </c>
      <c r="AI132" s="419">
        <v>121</v>
      </c>
      <c r="AJ132" s="419">
        <v>66</v>
      </c>
      <c r="AK132" s="419">
        <v>143</v>
      </c>
      <c r="AL132" s="419">
        <v>135</v>
      </c>
      <c r="AM132" s="419">
        <v>146</v>
      </c>
      <c r="AN132" s="419">
        <v>195</v>
      </c>
      <c r="AO132" s="419"/>
      <c r="AP132" s="419"/>
      <c r="AQ132" s="419"/>
      <c r="AR132" s="419"/>
      <c r="AS132" s="419">
        <v>184</v>
      </c>
      <c r="AT132" s="419">
        <v>184</v>
      </c>
      <c r="AU132" s="419">
        <v>166</v>
      </c>
      <c r="AV132" s="419">
        <v>2</v>
      </c>
      <c r="AW132" s="414">
        <f t="shared" si="14"/>
        <v>1568</v>
      </c>
      <c r="AX132" s="432">
        <v>1700</v>
      </c>
      <c r="AY132" s="415">
        <f t="shared" si="15"/>
        <v>92.235294117647058</v>
      </c>
    </row>
    <row r="133" spans="1:51" ht="101.25">
      <c r="A133" s="830"/>
      <c r="B133" s="407" t="s">
        <v>564</v>
      </c>
      <c r="C133" s="407" t="s">
        <v>565</v>
      </c>
      <c r="D133" s="407" t="s">
        <v>566</v>
      </c>
      <c r="E133" s="407" t="s">
        <v>450</v>
      </c>
      <c r="F133" s="433" t="s">
        <v>451</v>
      </c>
      <c r="G133" s="433" t="s">
        <v>567</v>
      </c>
      <c r="H133" s="408" t="s">
        <v>553</v>
      </c>
      <c r="I133" s="410" t="s">
        <v>451</v>
      </c>
      <c r="J133" s="410" t="s">
        <v>454</v>
      </c>
      <c r="K133" s="410">
        <v>0</v>
      </c>
      <c r="L133" s="410" t="s">
        <v>455</v>
      </c>
      <c r="M133" s="388">
        <v>0</v>
      </c>
      <c r="N133" s="389">
        <v>30</v>
      </c>
      <c r="O133" s="388">
        <v>30.01</v>
      </c>
      <c r="P133" s="389">
        <v>70</v>
      </c>
      <c r="Q133" s="388">
        <v>70.010000000000005</v>
      </c>
      <c r="R133" s="388">
        <v>130</v>
      </c>
      <c r="S133" s="416">
        <v>10190</v>
      </c>
      <c r="T133" s="404">
        <v>849</v>
      </c>
      <c r="U133" s="404">
        <v>850</v>
      </c>
      <c r="V133" s="404">
        <v>849</v>
      </c>
      <c r="W133" s="404">
        <v>849</v>
      </c>
      <c r="X133" s="404">
        <v>849</v>
      </c>
      <c r="Y133" s="404">
        <v>849</v>
      </c>
      <c r="Z133" s="404">
        <v>849</v>
      </c>
      <c r="AA133" s="404">
        <v>849</v>
      </c>
      <c r="AB133" s="404">
        <v>849</v>
      </c>
      <c r="AC133" s="404">
        <v>849</v>
      </c>
      <c r="AD133" s="404">
        <v>850</v>
      </c>
      <c r="AE133" s="404">
        <v>849</v>
      </c>
      <c r="AF133" s="432">
        <v>4674</v>
      </c>
      <c r="AG133" s="419">
        <v>629</v>
      </c>
      <c r="AH133" s="419">
        <v>585</v>
      </c>
      <c r="AI133" s="419">
        <v>354</v>
      </c>
      <c r="AJ133" s="419">
        <v>156</v>
      </c>
      <c r="AK133" s="419">
        <v>266</v>
      </c>
      <c r="AL133" s="419">
        <v>449</v>
      </c>
      <c r="AM133" s="419">
        <v>482</v>
      </c>
      <c r="AN133" s="419">
        <v>553</v>
      </c>
      <c r="AO133" s="419"/>
      <c r="AP133" s="419"/>
      <c r="AQ133" s="419"/>
      <c r="AR133" s="419"/>
      <c r="AS133" s="419">
        <v>495</v>
      </c>
      <c r="AT133" s="419">
        <v>538</v>
      </c>
      <c r="AU133" s="419">
        <v>516</v>
      </c>
      <c r="AV133" s="419">
        <v>361</v>
      </c>
      <c r="AW133" s="414">
        <f t="shared" si="14"/>
        <v>5384</v>
      </c>
      <c r="AX133" s="432">
        <v>4674</v>
      </c>
      <c r="AY133" s="415">
        <f t="shared" si="15"/>
        <v>115.19041506204535</v>
      </c>
    </row>
    <row r="134" spans="1:51" ht="112.5">
      <c r="A134" s="830"/>
      <c r="B134" s="407" t="s">
        <v>568</v>
      </c>
      <c r="C134" s="407" t="s">
        <v>569</v>
      </c>
      <c r="D134" s="407" t="s">
        <v>570</v>
      </c>
      <c r="E134" s="407" t="s">
        <v>571</v>
      </c>
      <c r="F134" s="434" t="s">
        <v>451</v>
      </c>
      <c r="G134" s="433" t="s">
        <v>572</v>
      </c>
      <c r="H134" s="433" t="s">
        <v>573</v>
      </c>
      <c r="I134" s="410" t="s">
        <v>451</v>
      </c>
      <c r="J134" s="410" t="s">
        <v>454</v>
      </c>
      <c r="K134" s="410">
        <v>0</v>
      </c>
      <c r="L134" s="410" t="s">
        <v>455</v>
      </c>
      <c r="M134" s="388">
        <v>0</v>
      </c>
      <c r="N134" s="389">
        <v>30</v>
      </c>
      <c r="O134" s="388">
        <v>30.01</v>
      </c>
      <c r="P134" s="389">
        <v>70</v>
      </c>
      <c r="Q134" s="388">
        <v>70.010000000000005</v>
      </c>
      <c r="R134" s="388">
        <v>130</v>
      </c>
      <c r="S134" s="416">
        <v>520</v>
      </c>
      <c r="T134" s="404">
        <v>944</v>
      </c>
      <c r="U134" s="404">
        <v>944</v>
      </c>
      <c r="V134" s="404">
        <v>944</v>
      </c>
      <c r="W134" s="404">
        <v>945</v>
      </c>
      <c r="X134" s="404">
        <v>944</v>
      </c>
      <c r="Y134" s="404">
        <v>944</v>
      </c>
      <c r="Z134" s="404">
        <v>944</v>
      </c>
      <c r="AA134" s="404">
        <v>944</v>
      </c>
      <c r="AB134" s="404">
        <v>944</v>
      </c>
      <c r="AC134" s="404">
        <v>944</v>
      </c>
      <c r="AD134" s="404">
        <v>945</v>
      </c>
      <c r="AE134" s="404">
        <v>944</v>
      </c>
      <c r="AF134" s="432">
        <v>200</v>
      </c>
      <c r="AG134" s="419">
        <v>48</v>
      </c>
      <c r="AH134" s="419">
        <v>51</v>
      </c>
      <c r="AI134" s="419">
        <v>30</v>
      </c>
      <c r="AJ134" s="419">
        <v>0</v>
      </c>
      <c r="AK134" s="419">
        <v>0</v>
      </c>
      <c r="AL134" s="419">
        <v>0</v>
      </c>
      <c r="AM134" s="419">
        <v>0</v>
      </c>
      <c r="AN134" s="419">
        <v>0</v>
      </c>
      <c r="AO134" s="419"/>
      <c r="AP134" s="419"/>
      <c r="AQ134" s="419"/>
      <c r="AR134" s="419"/>
      <c r="AS134" s="419">
        <v>0</v>
      </c>
      <c r="AT134" s="419">
        <v>0</v>
      </c>
      <c r="AU134" s="419">
        <v>0</v>
      </c>
      <c r="AV134" s="419">
        <v>0</v>
      </c>
      <c r="AW134" s="414">
        <f t="shared" si="14"/>
        <v>129</v>
      </c>
      <c r="AX134" s="432">
        <v>200</v>
      </c>
      <c r="AY134" s="415">
        <f t="shared" si="15"/>
        <v>64.5</v>
      </c>
    </row>
    <row r="135" spans="1:51">
      <c r="A135" s="391"/>
      <c r="B135" s="391"/>
      <c r="C135" s="391"/>
      <c r="D135" s="391"/>
      <c r="E135" s="391"/>
      <c r="F135" s="391"/>
      <c r="G135" s="391"/>
      <c r="H135" s="391"/>
      <c r="I135" s="391"/>
      <c r="J135" s="391"/>
      <c r="K135" s="391"/>
      <c r="L135" s="391"/>
      <c r="M135" s="392"/>
      <c r="N135" s="392"/>
      <c r="O135" s="392"/>
      <c r="P135" s="392"/>
      <c r="Q135" s="392"/>
      <c r="R135" s="392"/>
      <c r="S135" s="391"/>
      <c r="T135" s="391"/>
      <c r="U135" s="391"/>
      <c r="V135" s="391"/>
      <c r="W135" s="391"/>
      <c r="X135" s="391"/>
      <c r="Y135" s="391"/>
      <c r="Z135" s="391"/>
      <c r="AA135" s="391"/>
      <c r="AB135" s="391"/>
      <c r="AC135" s="391"/>
      <c r="AD135" s="391"/>
      <c r="AE135" s="391"/>
      <c r="AF135" s="391"/>
    </row>
    <row r="136" spans="1:51">
      <c r="A136" s="391"/>
      <c r="B136" s="391"/>
      <c r="C136" s="391"/>
      <c r="D136" s="391"/>
      <c r="E136" s="391"/>
      <c r="F136" s="391"/>
      <c r="G136" s="391"/>
      <c r="H136" s="391"/>
      <c r="I136" s="391"/>
      <c r="J136" s="391"/>
      <c r="K136" s="391"/>
      <c r="L136" s="391"/>
      <c r="M136" s="392"/>
      <c r="N136" s="392"/>
      <c r="O136" s="392"/>
      <c r="P136" s="392"/>
      <c r="Q136" s="392"/>
      <c r="R136" s="392"/>
      <c r="S136" s="391"/>
      <c r="T136" s="391"/>
      <c r="U136" s="391"/>
      <c r="V136" s="391"/>
      <c r="W136" s="391"/>
      <c r="X136" s="391"/>
      <c r="Y136" s="391"/>
      <c r="Z136" s="391"/>
      <c r="AA136" s="391"/>
      <c r="AB136" s="391"/>
      <c r="AC136" s="391"/>
      <c r="AD136" s="391"/>
      <c r="AE136" s="391"/>
      <c r="AF136" s="391"/>
    </row>
    <row r="137" spans="1:51">
      <c r="A137" s="391"/>
      <c r="B137" s="391"/>
      <c r="C137" s="391"/>
      <c r="D137" s="391"/>
      <c r="E137" s="391"/>
      <c r="F137" s="391"/>
      <c r="G137" s="391"/>
      <c r="H137" s="391"/>
      <c r="I137" s="391"/>
      <c r="J137" s="391"/>
      <c r="K137" s="391"/>
      <c r="L137" s="391"/>
      <c r="M137" s="392"/>
      <c r="N137" s="392"/>
      <c r="O137" s="392"/>
      <c r="P137" s="392"/>
      <c r="Q137" s="392"/>
      <c r="R137" s="392"/>
      <c r="S137" s="391"/>
      <c r="T137" s="391"/>
      <c r="U137" s="391"/>
      <c r="V137" s="391"/>
      <c r="W137" s="391"/>
      <c r="X137" s="391"/>
      <c r="Y137" s="391"/>
      <c r="Z137" s="391"/>
      <c r="AA137" s="391"/>
      <c r="AB137" s="391"/>
      <c r="AC137" s="391"/>
      <c r="AD137" s="391"/>
      <c r="AE137" s="391"/>
      <c r="AF137" s="391"/>
    </row>
    <row r="138" spans="1:51">
      <c r="A138" s="391"/>
      <c r="B138" s="391"/>
      <c r="C138" s="391"/>
      <c r="D138" s="391"/>
      <c r="E138" s="391"/>
      <c r="F138" s="391"/>
      <c r="G138" s="391"/>
      <c r="H138" s="391"/>
      <c r="I138" s="391"/>
      <c r="J138" s="391"/>
      <c r="K138" s="391"/>
      <c r="L138" s="391"/>
      <c r="M138" s="392"/>
      <c r="N138" s="392"/>
      <c r="O138" s="392"/>
      <c r="P138" s="392"/>
      <c r="Q138" s="392"/>
      <c r="R138" s="392"/>
      <c r="S138" s="391"/>
      <c r="T138" s="391"/>
      <c r="U138" s="391"/>
      <c r="V138" s="391"/>
      <c r="W138" s="391"/>
      <c r="X138" s="391"/>
      <c r="Y138" s="391"/>
      <c r="Z138" s="391"/>
      <c r="AA138" s="391"/>
      <c r="AB138" s="391"/>
      <c r="AC138" s="391"/>
      <c r="AD138" s="391"/>
      <c r="AE138" s="391"/>
      <c r="AF138" s="391"/>
    </row>
    <row r="139" spans="1:51">
      <c r="A139" s="391"/>
      <c r="B139" s="391"/>
      <c r="C139" s="391"/>
      <c r="D139" s="391"/>
      <c r="E139" s="391"/>
      <c r="F139" s="391"/>
      <c r="G139" s="391"/>
      <c r="H139" s="391"/>
      <c r="I139" s="391"/>
      <c r="J139" s="391"/>
      <c r="K139" s="391"/>
      <c r="L139" s="391"/>
      <c r="M139" s="392"/>
      <c r="N139" s="392"/>
      <c r="O139" s="392"/>
      <c r="P139" s="392"/>
      <c r="Q139" s="392"/>
      <c r="R139" s="392"/>
      <c r="S139" s="391"/>
      <c r="T139" s="391"/>
      <c r="U139" s="391"/>
      <c r="V139" s="391"/>
      <c r="W139" s="391"/>
      <c r="X139" s="391"/>
      <c r="Y139" s="391"/>
      <c r="Z139" s="391"/>
      <c r="AA139" s="391"/>
      <c r="AB139" s="391"/>
      <c r="AC139" s="391"/>
      <c r="AD139" s="391"/>
      <c r="AE139" s="391"/>
      <c r="AF139" s="391"/>
    </row>
    <row r="140" spans="1:51">
      <c r="A140" s="391"/>
      <c r="B140" s="391"/>
      <c r="C140" s="391"/>
      <c r="D140" s="391"/>
      <c r="E140" s="391"/>
      <c r="F140" s="391"/>
      <c r="G140" s="391"/>
      <c r="H140" s="391"/>
      <c r="I140" s="391"/>
      <c r="J140" s="391"/>
      <c r="K140" s="391"/>
      <c r="L140" s="391"/>
      <c r="M140" s="392"/>
      <c r="N140" s="392"/>
      <c r="O140" s="392"/>
      <c r="P140" s="392"/>
      <c r="Q140" s="392"/>
      <c r="R140" s="392"/>
      <c r="S140" s="391"/>
      <c r="T140" s="391"/>
      <c r="U140" s="391"/>
      <c r="V140" s="391"/>
      <c r="W140" s="391"/>
      <c r="X140" s="391"/>
      <c r="Y140" s="391"/>
      <c r="Z140" s="391"/>
      <c r="AA140" s="391"/>
      <c r="AB140" s="391"/>
      <c r="AC140" s="391"/>
      <c r="AD140" s="391"/>
      <c r="AE140" s="391"/>
      <c r="AF140" s="391"/>
    </row>
    <row r="141" spans="1:51">
      <c r="A141" s="391"/>
      <c r="B141" s="391"/>
      <c r="C141" s="391"/>
      <c r="D141" s="391"/>
      <c r="E141" s="391"/>
      <c r="F141" s="391"/>
      <c r="G141" s="391"/>
      <c r="H141" s="391"/>
      <c r="I141" s="391"/>
      <c r="J141" s="391"/>
      <c r="K141" s="391"/>
      <c r="L141" s="391"/>
      <c r="M141" s="392"/>
      <c r="N141" s="392"/>
      <c r="O141" s="392"/>
      <c r="P141" s="392"/>
      <c r="Q141" s="392"/>
      <c r="R141" s="392"/>
      <c r="S141" s="391"/>
      <c r="T141" s="391"/>
      <c r="U141" s="391"/>
      <c r="V141" s="391"/>
      <c r="W141" s="391"/>
      <c r="X141" s="391"/>
      <c r="Y141" s="391"/>
      <c r="Z141" s="391"/>
      <c r="AA141" s="391"/>
      <c r="AB141" s="391"/>
      <c r="AC141" s="391"/>
      <c r="AD141" s="391"/>
      <c r="AE141" s="391"/>
      <c r="AF141" s="391"/>
    </row>
    <row r="142" spans="1:51">
      <c r="A142" s="391"/>
      <c r="B142" s="391"/>
      <c r="C142" s="391"/>
      <c r="D142" s="391"/>
      <c r="E142" s="391"/>
      <c r="F142" s="391"/>
      <c r="G142" s="391"/>
      <c r="H142" s="391"/>
      <c r="I142" s="391"/>
      <c r="J142" s="391"/>
      <c r="K142" s="391"/>
      <c r="L142" s="391"/>
      <c r="M142" s="392"/>
      <c r="N142" s="392"/>
      <c r="O142" s="392"/>
      <c r="P142" s="392"/>
      <c r="Q142" s="392"/>
      <c r="R142" s="392"/>
      <c r="S142" s="391"/>
      <c r="T142" s="391"/>
      <c r="U142" s="391"/>
      <c r="V142" s="391"/>
      <c r="W142" s="391"/>
      <c r="X142" s="391"/>
      <c r="Y142" s="391"/>
      <c r="Z142" s="391"/>
      <c r="AA142" s="391"/>
      <c r="AB142" s="391"/>
      <c r="AC142" s="391"/>
      <c r="AD142" s="391"/>
      <c r="AE142" s="391"/>
      <c r="AF142" s="391"/>
    </row>
    <row r="143" spans="1:51">
      <c r="A143" s="391"/>
      <c r="B143" s="391"/>
      <c r="C143" s="391"/>
      <c r="D143" s="391"/>
      <c r="E143" s="391"/>
      <c r="F143" s="391"/>
      <c r="G143" s="391"/>
      <c r="H143" s="391"/>
      <c r="I143" s="391"/>
      <c r="J143" s="391"/>
      <c r="K143" s="391"/>
      <c r="L143" s="391"/>
      <c r="M143" s="392"/>
      <c r="N143" s="392"/>
      <c r="O143" s="392"/>
      <c r="P143" s="392"/>
      <c r="Q143" s="392"/>
      <c r="R143" s="392"/>
      <c r="S143" s="391"/>
      <c r="T143" s="391"/>
      <c r="U143" s="391"/>
      <c r="V143" s="391"/>
      <c r="W143" s="391"/>
      <c r="X143" s="391"/>
      <c r="Y143" s="391"/>
      <c r="Z143" s="391"/>
      <c r="AA143" s="391"/>
      <c r="AB143" s="391"/>
      <c r="AC143" s="391"/>
      <c r="AD143" s="391"/>
      <c r="AE143" s="391"/>
      <c r="AF143" s="391"/>
    </row>
    <row r="144" spans="1:51" ht="15.75">
      <c r="A144" s="391"/>
      <c r="B144" s="835" t="s">
        <v>574</v>
      </c>
      <c r="C144" s="835"/>
      <c r="D144" s="835"/>
      <c r="E144" s="835"/>
      <c r="F144" s="835"/>
      <c r="G144" s="835"/>
      <c r="H144" s="835"/>
      <c r="I144" s="835"/>
      <c r="J144" s="835"/>
      <c r="K144" s="835"/>
      <c r="L144" s="835"/>
      <c r="M144" s="835"/>
      <c r="N144" s="835"/>
      <c r="O144" s="835"/>
      <c r="P144" s="835"/>
      <c r="Q144" s="835"/>
      <c r="R144" s="835"/>
      <c r="S144" s="835"/>
      <c r="T144" s="835"/>
      <c r="U144" s="835"/>
      <c r="V144" s="835"/>
      <c r="W144" s="835"/>
      <c r="X144" s="835"/>
      <c r="Y144" s="835"/>
      <c r="Z144" s="835"/>
      <c r="AA144" s="835"/>
      <c r="AB144" s="835"/>
      <c r="AC144" s="835"/>
      <c r="AD144" s="835"/>
      <c r="AE144" s="835"/>
      <c r="AF144" s="835"/>
      <c r="AG144" s="835"/>
      <c r="AH144" s="835"/>
      <c r="AI144" s="835"/>
      <c r="AJ144" s="835"/>
      <c r="AK144" s="835"/>
      <c r="AL144" s="835"/>
      <c r="AM144" s="835"/>
      <c r="AN144" s="835"/>
      <c r="AO144" s="835"/>
      <c r="AP144" s="835"/>
      <c r="AQ144" s="835"/>
      <c r="AR144" s="835"/>
      <c r="AS144" s="835"/>
      <c r="AT144" s="835"/>
      <c r="AU144" s="835"/>
      <c r="AV144" s="835"/>
      <c r="AW144" s="835"/>
      <c r="AX144" s="835"/>
      <c r="AY144" s="835"/>
    </row>
    <row r="145" spans="1:51" ht="15.75">
      <c r="A145" s="402" t="s">
        <v>401</v>
      </c>
      <c r="C145" s="403"/>
      <c r="D145" s="403"/>
      <c r="E145" s="403"/>
      <c r="F145" s="403"/>
      <c r="G145" s="403"/>
      <c r="H145" s="403"/>
      <c r="I145" s="403"/>
      <c r="J145" s="403"/>
      <c r="K145" s="403"/>
      <c r="L145" s="403"/>
      <c r="M145" s="403"/>
      <c r="N145" s="403"/>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3"/>
    </row>
    <row r="146" spans="1:51" ht="15.75" thickBot="1">
      <c r="A146" s="815" t="s">
        <v>403</v>
      </c>
      <c r="B146" s="815"/>
      <c r="C146" s="390">
        <v>3903656.68</v>
      </c>
      <c r="D146" s="382"/>
      <c r="E146" s="382"/>
      <c r="F146" s="382"/>
      <c r="G146" s="383"/>
      <c r="H146" s="383"/>
      <c r="I146" s="383"/>
      <c r="J146" s="383"/>
      <c r="K146" s="383"/>
      <c r="L146" s="383"/>
      <c r="M146" s="384"/>
      <c r="N146" s="384"/>
      <c r="O146" s="384"/>
      <c r="P146" s="384"/>
      <c r="Q146" s="384"/>
      <c r="R146" s="384"/>
      <c r="S146" s="385"/>
      <c r="T146" s="385"/>
      <c r="U146" s="385"/>
      <c r="V146" s="385"/>
      <c r="W146" s="385"/>
      <c r="X146" s="385"/>
      <c r="Y146" s="385"/>
      <c r="Z146" s="385"/>
      <c r="AA146" s="385"/>
      <c r="AB146" s="385"/>
      <c r="AC146" s="385"/>
      <c r="AD146" s="385"/>
      <c r="AE146" s="385"/>
      <c r="AF146" s="385"/>
      <c r="AG146" s="386"/>
      <c r="AH146" s="386"/>
      <c r="AI146" s="386"/>
      <c r="AJ146" s="386"/>
      <c r="AK146" s="386"/>
      <c r="AL146" s="386"/>
      <c r="AM146" s="386"/>
      <c r="AN146" s="386"/>
      <c r="AO146" s="386"/>
      <c r="AP146" s="386"/>
      <c r="AQ146" s="386"/>
      <c r="AR146" s="386"/>
      <c r="AS146" s="386"/>
      <c r="AT146" s="386"/>
      <c r="AU146" s="386"/>
      <c r="AV146" s="386"/>
      <c r="AW146" s="386"/>
      <c r="AX146" s="386"/>
      <c r="AY146" s="386"/>
    </row>
    <row r="147" spans="1:51">
      <c r="A147" s="816" t="s">
        <v>404</v>
      </c>
      <c r="B147" s="819" t="s">
        <v>405</v>
      </c>
      <c r="C147" s="820" t="s">
        <v>406</v>
      </c>
      <c r="D147" s="820"/>
      <c r="E147" s="820"/>
      <c r="F147" s="820"/>
      <c r="G147" s="820"/>
      <c r="H147" s="820"/>
      <c r="I147" s="820"/>
      <c r="J147" s="820"/>
      <c r="K147" s="820"/>
      <c r="L147" s="820"/>
      <c r="M147" s="820"/>
      <c r="N147" s="820"/>
      <c r="O147" s="820"/>
      <c r="P147" s="820"/>
      <c r="Q147" s="820"/>
      <c r="R147" s="820"/>
      <c r="S147" s="820"/>
      <c r="T147" s="821" t="s">
        <v>407</v>
      </c>
      <c r="U147" s="822"/>
      <c r="V147" s="822"/>
      <c r="W147" s="822"/>
      <c r="X147" s="822"/>
      <c r="Y147" s="822"/>
      <c r="Z147" s="822"/>
      <c r="AA147" s="822"/>
      <c r="AB147" s="822"/>
      <c r="AC147" s="822"/>
      <c r="AD147" s="822"/>
      <c r="AE147" s="823"/>
      <c r="AF147" s="824" t="s">
        <v>408</v>
      </c>
      <c r="AG147" s="827" t="s">
        <v>409</v>
      </c>
      <c r="AH147" s="828"/>
      <c r="AI147" s="828"/>
      <c r="AJ147" s="828"/>
      <c r="AK147" s="828"/>
      <c r="AL147" s="828"/>
      <c r="AM147" s="828"/>
      <c r="AN147" s="828"/>
      <c r="AO147" s="828"/>
      <c r="AP147" s="828"/>
      <c r="AQ147" s="828"/>
      <c r="AR147" s="829"/>
      <c r="AS147" s="387"/>
      <c r="AT147" s="387"/>
      <c r="AU147" s="387"/>
      <c r="AV147" s="387"/>
      <c r="AW147" s="798" t="s">
        <v>410</v>
      </c>
      <c r="AX147" s="799" t="s">
        <v>411</v>
      </c>
      <c r="AY147" s="833" t="s">
        <v>412</v>
      </c>
    </row>
    <row r="148" spans="1:51">
      <c r="A148" s="817"/>
      <c r="B148" s="801"/>
      <c r="C148" s="801" t="s">
        <v>413</v>
      </c>
      <c r="D148" s="801" t="s">
        <v>414</v>
      </c>
      <c r="E148" s="801" t="s">
        <v>415</v>
      </c>
      <c r="F148" s="801" t="s">
        <v>416</v>
      </c>
      <c r="G148" s="802" t="s">
        <v>417</v>
      </c>
      <c r="H148" s="802" t="s">
        <v>418</v>
      </c>
      <c r="I148" s="804" t="s">
        <v>419</v>
      </c>
      <c r="J148" s="806" t="s">
        <v>420</v>
      </c>
      <c r="K148" s="804" t="s">
        <v>421</v>
      </c>
      <c r="L148" s="806" t="s">
        <v>422</v>
      </c>
      <c r="M148" s="808" t="s">
        <v>423</v>
      </c>
      <c r="N148" s="808" t="s">
        <v>424</v>
      </c>
      <c r="O148" s="810" t="s">
        <v>425</v>
      </c>
      <c r="P148" s="810" t="s">
        <v>426</v>
      </c>
      <c r="Q148" s="808" t="s">
        <v>427</v>
      </c>
      <c r="R148" s="808" t="s">
        <v>428</v>
      </c>
      <c r="S148" s="801" t="s">
        <v>429</v>
      </c>
      <c r="T148" s="796" t="s">
        <v>430</v>
      </c>
      <c r="U148" s="796" t="s">
        <v>431</v>
      </c>
      <c r="V148" s="796" t="s">
        <v>432</v>
      </c>
      <c r="W148" s="796" t="s">
        <v>433</v>
      </c>
      <c r="X148" s="796" t="s">
        <v>434</v>
      </c>
      <c r="Y148" s="796" t="s">
        <v>435</v>
      </c>
      <c r="Z148" s="796" t="s">
        <v>436</v>
      </c>
      <c r="AA148" s="796" t="s">
        <v>437</v>
      </c>
      <c r="AB148" s="796" t="s">
        <v>438</v>
      </c>
      <c r="AC148" s="796" t="s">
        <v>439</v>
      </c>
      <c r="AD148" s="796" t="s">
        <v>440</v>
      </c>
      <c r="AE148" s="796" t="s">
        <v>441</v>
      </c>
      <c r="AF148" s="825"/>
      <c r="AG148" s="796" t="s">
        <v>430</v>
      </c>
      <c r="AH148" s="796" t="s">
        <v>431</v>
      </c>
      <c r="AI148" s="796" t="s">
        <v>432</v>
      </c>
      <c r="AJ148" s="796" t="s">
        <v>433</v>
      </c>
      <c r="AK148" s="796" t="s">
        <v>434</v>
      </c>
      <c r="AL148" s="796" t="s">
        <v>435</v>
      </c>
      <c r="AM148" s="796" t="s">
        <v>436</v>
      </c>
      <c r="AN148" s="796" t="s">
        <v>437</v>
      </c>
      <c r="AO148" s="796" t="s">
        <v>438</v>
      </c>
      <c r="AP148" s="796" t="s">
        <v>439</v>
      </c>
      <c r="AQ148" s="796" t="s">
        <v>440</v>
      </c>
      <c r="AR148" s="796" t="s">
        <v>441</v>
      </c>
      <c r="AS148" s="794" t="s">
        <v>442</v>
      </c>
      <c r="AT148" s="794" t="s">
        <v>443</v>
      </c>
      <c r="AU148" s="796" t="s">
        <v>444</v>
      </c>
      <c r="AV148" s="794" t="s">
        <v>686</v>
      </c>
      <c r="AW148" s="798"/>
      <c r="AX148" s="799"/>
      <c r="AY148" s="833"/>
    </row>
    <row r="149" spans="1:51">
      <c r="A149" s="818"/>
      <c r="B149" s="802"/>
      <c r="C149" s="802"/>
      <c r="D149" s="802"/>
      <c r="E149" s="802"/>
      <c r="F149" s="802"/>
      <c r="G149" s="803"/>
      <c r="H149" s="803"/>
      <c r="I149" s="805"/>
      <c r="J149" s="807"/>
      <c r="K149" s="805"/>
      <c r="L149" s="807"/>
      <c r="M149" s="809"/>
      <c r="N149" s="809"/>
      <c r="O149" s="811"/>
      <c r="P149" s="811"/>
      <c r="Q149" s="809"/>
      <c r="R149" s="809"/>
      <c r="S149" s="802" t="s">
        <v>429</v>
      </c>
      <c r="T149" s="797"/>
      <c r="U149" s="797"/>
      <c r="V149" s="797"/>
      <c r="W149" s="797"/>
      <c r="X149" s="797"/>
      <c r="Y149" s="797"/>
      <c r="Z149" s="797"/>
      <c r="AA149" s="797"/>
      <c r="AB149" s="797"/>
      <c r="AC149" s="797"/>
      <c r="AD149" s="797"/>
      <c r="AE149" s="797"/>
      <c r="AF149" s="826" t="s">
        <v>445</v>
      </c>
      <c r="AG149" s="797"/>
      <c r="AH149" s="797"/>
      <c r="AI149" s="797"/>
      <c r="AJ149" s="797"/>
      <c r="AK149" s="797"/>
      <c r="AL149" s="797"/>
      <c r="AM149" s="797"/>
      <c r="AN149" s="797"/>
      <c r="AO149" s="797"/>
      <c r="AP149" s="797"/>
      <c r="AQ149" s="797"/>
      <c r="AR149" s="797"/>
      <c r="AS149" s="794"/>
      <c r="AT149" s="794"/>
      <c r="AU149" s="797"/>
      <c r="AV149" s="794"/>
      <c r="AW149" s="798"/>
      <c r="AX149" s="799"/>
      <c r="AY149" s="834"/>
    </row>
    <row r="150" spans="1:51" ht="168.75">
      <c r="A150" s="599" t="s">
        <v>446</v>
      </c>
      <c r="B150" s="407" t="s">
        <v>575</v>
      </c>
      <c r="C150" s="407" t="s">
        <v>576</v>
      </c>
      <c r="D150" s="407" t="s">
        <v>577</v>
      </c>
      <c r="E150" s="407" t="s">
        <v>578</v>
      </c>
      <c r="F150" s="434"/>
      <c r="G150" s="434"/>
      <c r="H150" s="434"/>
      <c r="I150" s="410" t="s">
        <v>451</v>
      </c>
      <c r="J150" s="410" t="s">
        <v>454</v>
      </c>
      <c r="K150" s="410">
        <v>0</v>
      </c>
      <c r="L150" s="410"/>
      <c r="M150" s="388">
        <v>0</v>
      </c>
      <c r="N150" s="389">
        <v>30</v>
      </c>
      <c r="O150" s="388">
        <v>30.01</v>
      </c>
      <c r="P150" s="389">
        <v>70</v>
      </c>
      <c r="Q150" s="388">
        <v>70.010000000000005</v>
      </c>
      <c r="R150" s="388">
        <v>130</v>
      </c>
      <c r="S150" s="416">
        <v>2240</v>
      </c>
      <c r="T150" s="405">
        <v>186</v>
      </c>
      <c r="U150" s="405">
        <v>186</v>
      </c>
      <c r="V150" s="405">
        <v>186</v>
      </c>
      <c r="W150" s="405">
        <v>186</v>
      </c>
      <c r="X150" s="405">
        <v>190</v>
      </c>
      <c r="Y150" s="405">
        <v>190</v>
      </c>
      <c r="Z150" s="405">
        <v>186</v>
      </c>
      <c r="AA150" s="405">
        <v>186</v>
      </c>
      <c r="AB150" s="405">
        <v>186</v>
      </c>
      <c r="AC150" s="405">
        <v>186</v>
      </c>
      <c r="AD150" s="405">
        <v>186</v>
      </c>
      <c r="AE150" s="405">
        <v>186</v>
      </c>
      <c r="AF150" s="446">
        <f>AF151+AF152+AF153+AF154</f>
        <v>3518</v>
      </c>
      <c r="AG150" s="419">
        <f>AG151+AG152+AG153+AG154</f>
        <v>73</v>
      </c>
      <c r="AH150" s="419">
        <f t="shared" ref="AH150:AV150" si="16">AH151+AH152+AH153+AH154</f>
        <v>393</v>
      </c>
      <c r="AI150" s="419">
        <f t="shared" si="16"/>
        <v>497</v>
      </c>
      <c r="AJ150" s="419">
        <f t="shared" si="16"/>
        <v>0</v>
      </c>
      <c r="AK150" s="419">
        <f t="shared" si="16"/>
        <v>0</v>
      </c>
      <c r="AL150" s="419">
        <f t="shared" si="16"/>
        <v>154</v>
      </c>
      <c r="AM150" s="419">
        <f t="shared" si="16"/>
        <v>1104</v>
      </c>
      <c r="AN150" s="419">
        <f t="shared" si="16"/>
        <v>528</v>
      </c>
      <c r="AO150" s="419">
        <f t="shared" si="16"/>
        <v>0</v>
      </c>
      <c r="AP150" s="419">
        <f t="shared" si="16"/>
        <v>0</v>
      </c>
      <c r="AQ150" s="419">
        <f t="shared" si="16"/>
        <v>0</v>
      </c>
      <c r="AR150" s="419">
        <f t="shared" si="16"/>
        <v>0</v>
      </c>
      <c r="AS150" s="419">
        <f t="shared" si="16"/>
        <v>104</v>
      </c>
      <c r="AT150" s="419">
        <f t="shared" si="16"/>
        <v>1356</v>
      </c>
      <c r="AU150" s="419">
        <f t="shared" si="16"/>
        <v>0</v>
      </c>
      <c r="AV150" s="419">
        <f t="shared" si="16"/>
        <v>93</v>
      </c>
      <c r="AW150" s="414">
        <f t="shared" ref="AW150:AW154" si="17">AV150+AU150+AT150+AS150+AN150+AM150+AL150+AK150+AJ150+AI150+AH150+AG150</f>
        <v>4302</v>
      </c>
      <c r="AX150" s="446">
        <f>AX151+AX152+AX153+AX154</f>
        <v>3518</v>
      </c>
      <c r="AY150" s="415">
        <f>AW150/AX150*100</f>
        <v>122.28538942581011</v>
      </c>
    </row>
    <row r="151" spans="1:51" ht="168.75">
      <c r="A151" s="830" t="s">
        <v>456</v>
      </c>
      <c r="B151" s="407" t="s">
        <v>579</v>
      </c>
      <c r="C151" s="407" t="s">
        <v>580</v>
      </c>
      <c r="D151" s="407" t="s">
        <v>581</v>
      </c>
      <c r="E151" s="407" t="s">
        <v>582</v>
      </c>
      <c r="F151" s="447" t="s">
        <v>451</v>
      </c>
      <c r="G151" s="447" t="s">
        <v>583</v>
      </c>
      <c r="H151" s="447" t="s">
        <v>584</v>
      </c>
      <c r="I151" s="410" t="s">
        <v>451</v>
      </c>
      <c r="J151" s="410" t="s">
        <v>454</v>
      </c>
      <c r="K151" s="410">
        <v>0</v>
      </c>
      <c r="L151" s="410" t="s">
        <v>455</v>
      </c>
      <c r="M151" s="388">
        <v>0</v>
      </c>
      <c r="N151" s="389">
        <v>30</v>
      </c>
      <c r="O151" s="388">
        <v>30.01</v>
      </c>
      <c r="P151" s="389">
        <v>70</v>
      </c>
      <c r="Q151" s="388">
        <v>70.010000000000005</v>
      </c>
      <c r="R151" s="388">
        <v>130</v>
      </c>
      <c r="S151" s="416">
        <v>1900</v>
      </c>
      <c r="T151" s="404">
        <v>158</v>
      </c>
      <c r="U151" s="404">
        <v>158</v>
      </c>
      <c r="V151" s="404">
        <v>158</v>
      </c>
      <c r="W151" s="404">
        <v>158</v>
      </c>
      <c r="X151" s="404">
        <v>158</v>
      </c>
      <c r="Y151" s="404">
        <v>160</v>
      </c>
      <c r="Z151" s="404">
        <v>158</v>
      </c>
      <c r="AA151" s="404">
        <v>160</v>
      </c>
      <c r="AB151" s="404">
        <v>158</v>
      </c>
      <c r="AC151" s="404">
        <v>158</v>
      </c>
      <c r="AD151" s="404">
        <v>158</v>
      </c>
      <c r="AE151" s="404">
        <v>158</v>
      </c>
      <c r="AF151" s="432">
        <v>3500</v>
      </c>
      <c r="AG151" s="419">
        <v>69</v>
      </c>
      <c r="AH151" s="419">
        <v>392</v>
      </c>
      <c r="AI151" s="419">
        <f>419+77</f>
        <v>496</v>
      </c>
      <c r="AJ151" s="419">
        <v>0</v>
      </c>
      <c r="AK151" s="419">
        <v>0</v>
      </c>
      <c r="AL151" s="419">
        <v>153</v>
      </c>
      <c r="AM151" s="419">
        <f>918+182</f>
        <v>1100</v>
      </c>
      <c r="AN151" s="419">
        <v>526</v>
      </c>
      <c r="AO151" s="419"/>
      <c r="AP151" s="419"/>
      <c r="AQ151" s="419"/>
      <c r="AR151" s="419"/>
      <c r="AS151" s="419">
        <v>103</v>
      </c>
      <c r="AT151" s="419">
        <v>1354</v>
      </c>
      <c r="AU151" s="419">
        <v>0</v>
      </c>
      <c r="AV151" s="419">
        <v>93</v>
      </c>
      <c r="AW151" s="414">
        <f t="shared" si="17"/>
        <v>4286</v>
      </c>
      <c r="AX151" s="432">
        <v>3500</v>
      </c>
      <c r="AY151" s="415">
        <f t="shared" ref="AY151:AY154" si="18">AW151/AX151*100</f>
        <v>122.45714285714287</v>
      </c>
    </row>
    <row r="152" spans="1:51" ht="168.75">
      <c r="A152" s="830"/>
      <c r="B152" s="407" t="s">
        <v>585</v>
      </c>
      <c r="C152" s="407" t="s">
        <v>586</v>
      </c>
      <c r="D152" s="407" t="s">
        <v>587</v>
      </c>
      <c r="E152" s="407" t="s">
        <v>588</v>
      </c>
      <c r="F152" s="447" t="s">
        <v>451</v>
      </c>
      <c r="G152" s="447" t="s">
        <v>589</v>
      </c>
      <c r="H152" s="447" t="s">
        <v>590</v>
      </c>
      <c r="I152" s="410" t="s">
        <v>451</v>
      </c>
      <c r="J152" s="410" t="s">
        <v>454</v>
      </c>
      <c r="K152" s="410">
        <v>0</v>
      </c>
      <c r="L152" s="410" t="s">
        <v>455</v>
      </c>
      <c r="M152" s="388">
        <v>0</v>
      </c>
      <c r="N152" s="389">
        <v>30</v>
      </c>
      <c r="O152" s="388">
        <v>30.01</v>
      </c>
      <c r="P152" s="389">
        <v>70</v>
      </c>
      <c r="Q152" s="388">
        <v>70.010000000000005</v>
      </c>
      <c r="R152" s="388">
        <v>130</v>
      </c>
      <c r="S152" s="416">
        <v>8</v>
      </c>
      <c r="T152" s="405">
        <v>0</v>
      </c>
      <c r="U152" s="405">
        <v>1</v>
      </c>
      <c r="V152" s="405">
        <v>1</v>
      </c>
      <c r="W152" s="405">
        <v>1</v>
      </c>
      <c r="X152" s="405">
        <v>1</v>
      </c>
      <c r="Y152" s="405">
        <v>0</v>
      </c>
      <c r="Z152" s="405">
        <v>0</v>
      </c>
      <c r="AA152" s="405">
        <v>1</v>
      </c>
      <c r="AB152" s="405">
        <v>1</v>
      </c>
      <c r="AC152" s="405">
        <v>1</v>
      </c>
      <c r="AD152" s="405">
        <v>1</v>
      </c>
      <c r="AE152" s="405">
        <v>0</v>
      </c>
      <c r="AF152" s="432">
        <v>8</v>
      </c>
      <c r="AG152" s="419">
        <v>1</v>
      </c>
      <c r="AH152" s="419">
        <v>1</v>
      </c>
      <c r="AI152" s="419">
        <v>1</v>
      </c>
      <c r="AJ152" s="419">
        <v>0</v>
      </c>
      <c r="AK152" s="419">
        <v>0</v>
      </c>
      <c r="AL152" s="419">
        <v>1</v>
      </c>
      <c r="AM152" s="419">
        <v>1</v>
      </c>
      <c r="AN152" s="419">
        <v>1</v>
      </c>
      <c r="AO152" s="419"/>
      <c r="AP152" s="419"/>
      <c r="AQ152" s="419"/>
      <c r="AR152" s="419"/>
      <c r="AS152" s="419">
        <v>1</v>
      </c>
      <c r="AT152" s="419">
        <v>1</v>
      </c>
      <c r="AU152" s="419">
        <v>0</v>
      </c>
      <c r="AV152" s="419">
        <v>0</v>
      </c>
      <c r="AW152" s="414">
        <f t="shared" si="17"/>
        <v>8</v>
      </c>
      <c r="AX152" s="432">
        <v>8</v>
      </c>
      <c r="AY152" s="415">
        <f t="shared" si="18"/>
        <v>100</v>
      </c>
    </row>
    <row r="153" spans="1:51" ht="157.5">
      <c r="A153" s="830"/>
      <c r="B153" s="407" t="s">
        <v>591</v>
      </c>
      <c r="C153" s="407" t="s">
        <v>592</v>
      </c>
      <c r="D153" s="407" t="s">
        <v>593</v>
      </c>
      <c r="E153" s="407" t="s">
        <v>594</v>
      </c>
      <c r="F153" s="447" t="s">
        <v>451</v>
      </c>
      <c r="G153" s="447" t="s">
        <v>589</v>
      </c>
      <c r="H153" s="447" t="s">
        <v>590</v>
      </c>
      <c r="I153" s="410" t="s">
        <v>451</v>
      </c>
      <c r="J153" s="410" t="s">
        <v>454</v>
      </c>
      <c r="K153" s="410">
        <v>0</v>
      </c>
      <c r="L153" s="410" t="s">
        <v>455</v>
      </c>
      <c r="M153" s="388">
        <v>0</v>
      </c>
      <c r="N153" s="389">
        <v>30</v>
      </c>
      <c r="O153" s="388">
        <v>30.01</v>
      </c>
      <c r="P153" s="389">
        <v>70</v>
      </c>
      <c r="Q153" s="388">
        <v>70.010000000000005</v>
      </c>
      <c r="R153" s="388">
        <v>130</v>
      </c>
      <c r="S153" s="416">
        <v>6</v>
      </c>
      <c r="T153" s="405">
        <v>0</v>
      </c>
      <c r="U153" s="405">
        <v>1</v>
      </c>
      <c r="V153" s="405">
        <v>0</v>
      </c>
      <c r="W153" s="405">
        <v>1</v>
      </c>
      <c r="X153" s="405">
        <v>0</v>
      </c>
      <c r="Y153" s="405">
        <v>1</v>
      </c>
      <c r="Z153" s="405">
        <v>0</v>
      </c>
      <c r="AA153" s="405">
        <v>1</v>
      </c>
      <c r="AB153" s="405">
        <v>0</v>
      </c>
      <c r="AC153" s="405">
        <v>1</v>
      </c>
      <c r="AD153" s="405">
        <v>0</v>
      </c>
      <c r="AE153" s="405">
        <v>1</v>
      </c>
      <c r="AF153" s="432">
        <v>5</v>
      </c>
      <c r="AG153" s="419">
        <v>1</v>
      </c>
      <c r="AH153" s="419">
        <v>0</v>
      </c>
      <c r="AI153" s="419">
        <v>0</v>
      </c>
      <c r="AJ153" s="419">
        <v>0</v>
      </c>
      <c r="AK153" s="419">
        <v>0</v>
      </c>
      <c r="AL153" s="419">
        <v>0</v>
      </c>
      <c r="AM153" s="419">
        <v>3</v>
      </c>
      <c r="AN153" s="419">
        <v>0</v>
      </c>
      <c r="AO153" s="419"/>
      <c r="AP153" s="419"/>
      <c r="AQ153" s="419"/>
      <c r="AR153" s="419"/>
      <c r="AS153" s="419">
        <v>0</v>
      </c>
      <c r="AT153" s="419">
        <v>1</v>
      </c>
      <c r="AU153" s="419">
        <v>0</v>
      </c>
      <c r="AV153" s="419">
        <v>0</v>
      </c>
      <c r="AW153" s="414">
        <f t="shared" si="17"/>
        <v>5</v>
      </c>
      <c r="AX153" s="432">
        <v>5</v>
      </c>
      <c r="AY153" s="415">
        <f t="shared" si="18"/>
        <v>100</v>
      </c>
    </row>
    <row r="154" spans="1:51" ht="135">
      <c r="A154" s="830"/>
      <c r="B154" s="407" t="s">
        <v>595</v>
      </c>
      <c r="C154" s="407" t="s">
        <v>596</v>
      </c>
      <c r="D154" s="407" t="s">
        <v>597</v>
      </c>
      <c r="E154" s="407" t="s">
        <v>594</v>
      </c>
      <c r="F154" s="447" t="s">
        <v>451</v>
      </c>
      <c r="G154" s="447" t="s">
        <v>589</v>
      </c>
      <c r="H154" s="447" t="s">
        <v>590</v>
      </c>
      <c r="I154" s="410" t="s">
        <v>451</v>
      </c>
      <c r="J154" s="410" t="s">
        <v>454</v>
      </c>
      <c r="K154" s="410">
        <v>0</v>
      </c>
      <c r="L154" s="410" t="s">
        <v>455</v>
      </c>
      <c r="M154" s="388">
        <v>0</v>
      </c>
      <c r="N154" s="389">
        <v>30</v>
      </c>
      <c r="O154" s="388">
        <v>30.01</v>
      </c>
      <c r="P154" s="389">
        <v>70</v>
      </c>
      <c r="Q154" s="388">
        <v>70.010000000000005</v>
      </c>
      <c r="R154" s="388">
        <v>130</v>
      </c>
      <c r="S154" s="416">
        <v>6</v>
      </c>
      <c r="T154" s="405">
        <v>0</v>
      </c>
      <c r="U154" s="405">
        <v>1</v>
      </c>
      <c r="V154" s="405">
        <v>0</v>
      </c>
      <c r="W154" s="405">
        <v>1</v>
      </c>
      <c r="X154" s="405">
        <v>0</v>
      </c>
      <c r="Y154" s="405">
        <v>1</v>
      </c>
      <c r="Z154" s="405">
        <v>0</v>
      </c>
      <c r="AA154" s="405">
        <v>1</v>
      </c>
      <c r="AB154" s="405">
        <v>0</v>
      </c>
      <c r="AC154" s="405">
        <v>1</v>
      </c>
      <c r="AD154" s="405">
        <v>0</v>
      </c>
      <c r="AE154" s="405">
        <v>1</v>
      </c>
      <c r="AF154" s="432">
        <v>5</v>
      </c>
      <c r="AG154" s="419">
        <v>2</v>
      </c>
      <c r="AH154" s="419">
        <v>0</v>
      </c>
      <c r="AI154" s="419">
        <v>0</v>
      </c>
      <c r="AJ154" s="419">
        <v>0</v>
      </c>
      <c r="AK154" s="419">
        <v>0</v>
      </c>
      <c r="AL154" s="419">
        <v>0</v>
      </c>
      <c r="AM154" s="419">
        <v>0</v>
      </c>
      <c r="AN154" s="419">
        <v>1</v>
      </c>
      <c r="AO154" s="419"/>
      <c r="AP154" s="419"/>
      <c r="AQ154" s="419"/>
      <c r="AR154" s="419"/>
      <c r="AS154" s="419">
        <v>0</v>
      </c>
      <c r="AT154" s="419">
        <v>0</v>
      </c>
      <c r="AU154" s="419">
        <v>0</v>
      </c>
      <c r="AV154" s="419">
        <v>0</v>
      </c>
      <c r="AW154" s="414">
        <f t="shared" si="17"/>
        <v>3</v>
      </c>
      <c r="AX154" s="432">
        <v>5</v>
      </c>
      <c r="AY154" s="415">
        <f t="shared" si="18"/>
        <v>60</v>
      </c>
    </row>
    <row r="155" spans="1:51">
      <c r="A155" s="391"/>
      <c r="B155" s="391"/>
      <c r="C155" s="391"/>
      <c r="D155" s="391"/>
      <c r="E155" s="391"/>
      <c r="F155" s="391"/>
      <c r="G155" s="391"/>
      <c r="H155" s="391"/>
      <c r="I155" s="391"/>
      <c r="J155" s="391"/>
      <c r="K155" s="391"/>
      <c r="L155" s="391"/>
      <c r="M155" s="392"/>
      <c r="N155" s="392"/>
      <c r="O155" s="392"/>
      <c r="P155" s="392"/>
      <c r="Q155" s="392"/>
      <c r="R155" s="392"/>
      <c r="S155" s="391"/>
      <c r="T155" s="391"/>
      <c r="U155" s="391"/>
      <c r="V155" s="391"/>
      <c r="W155" s="391"/>
      <c r="X155" s="391"/>
      <c r="Y155" s="391"/>
      <c r="Z155" s="391"/>
      <c r="AA155" s="391"/>
      <c r="AB155" s="391"/>
      <c r="AC155" s="391"/>
      <c r="AD155" s="391"/>
      <c r="AE155" s="391"/>
      <c r="AF155" s="391"/>
    </row>
    <row r="156" spans="1:51">
      <c r="A156" s="391"/>
      <c r="B156" s="391"/>
      <c r="C156" s="391"/>
      <c r="D156" s="391"/>
      <c r="E156" s="391"/>
      <c r="F156" s="391"/>
      <c r="G156" s="391"/>
      <c r="H156" s="391"/>
      <c r="I156" s="391"/>
      <c r="J156" s="391"/>
      <c r="K156" s="391"/>
      <c r="L156" s="391"/>
      <c r="M156" s="392"/>
      <c r="N156" s="392"/>
      <c r="O156" s="392"/>
      <c r="P156" s="392"/>
      <c r="Q156" s="392"/>
      <c r="R156" s="392"/>
      <c r="S156" s="391"/>
      <c r="T156" s="391"/>
      <c r="U156" s="391"/>
      <c r="V156" s="391"/>
      <c r="W156" s="391"/>
      <c r="X156" s="391"/>
      <c r="Y156" s="391"/>
      <c r="Z156" s="391"/>
      <c r="AA156" s="391"/>
      <c r="AB156" s="391"/>
      <c r="AC156" s="391"/>
      <c r="AD156" s="391"/>
      <c r="AE156" s="391"/>
      <c r="AF156" s="391"/>
    </row>
    <row r="157" spans="1:51">
      <c r="A157" s="391"/>
      <c r="B157" s="391"/>
      <c r="C157" s="391"/>
      <c r="D157" s="391"/>
      <c r="E157" s="391"/>
      <c r="F157" s="391"/>
      <c r="G157" s="391"/>
      <c r="H157" s="391"/>
      <c r="I157" s="391"/>
      <c r="J157" s="391"/>
      <c r="K157" s="391"/>
      <c r="L157" s="391"/>
      <c r="M157" s="392"/>
      <c r="N157" s="392"/>
      <c r="O157" s="392"/>
      <c r="P157" s="392"/>
      <c r="Q157" s="392"/>
      <c r="R157" s="392"/>
      <c r="S157" s="391"/>
      <c r="T157" s="391"/>
      <c r="U157" s="391"/>
      <c r="V157" s="391"/>
      <c r="W157" s="391"/>
      <c r="X157" s="391"/>
      <c r="Y157" s="391"/>
      <c r="Z157" s="391"/>
      <c r="AA157" s="391"/>
      <c r="AB157" s="391"/>
      <c r="AC157" s="391"/>
      <c r="AD157" s="391"/>
      <c r="AE157" s="391"/>
      <c r="AF157" s="391"/>
    </row>
    <row r="158" spans="1:51">
      <c r="A158" s="391"/>
      <c r="B158" s="391"/>
      <c r="C158" s="391"/>
      <c r="D158" s="391"/>
      <c r="E158" s="391"/>
      <c r="F158" s="391"/>
      <c r="G158" s="391"/>
      <c r="H158" s="391"/>
      <c r="I158" s="391"/>
      <c r="J158" s="391"/>
      <c r="K158" s="391"/>
      <c r="L158" s="391"/>
      <c r="M158" s="392"/>
      <c r="N158" s="392"/>
      <c r="O158" s="392"/>
      <c r="P158" s="392"/>
      <c r="Q158" s="392"/>
      <c r="R158" s="392"/>
      <c r="S158" s="391"/>
      <c r="T158" s="391"/>
      <c r="U158" s="391"/>
      <c r="V158" s="391"/>
      <c r="W158" s="391"/>
      <c r="X158" s="391"/>
      <c r="Y158" s="391"/>
      <c r="Z158" s="391"/>
      <c r="AA158" s="391"/>
      <c r="AB158" s="391"/>
      <c r="AC158" s="391"/>
      <c r="AD158" s="391"/>
      <c r="AE158" s="391"/>
      <c r="AF158" s="391"/>
    </row>
    <row r="159" spans="1:51">
      <c r="A159" s="391"/>
      <c r="B159" s="391"/>
      <c r="C159" s="391"/>
      <c r="D159" s="391"/>
      <c r="E159" s="391"/>
      <c r="F159" s="391"/>
      <c r="G159" s="391"/>
      <c r="H159" s="391"/>
      <c r="I159" s="391"/>
      <c r="J159" s="391"/>
      <c r="K159" s="391"/>
      <c r="L159" s="391"/>
      <c r="M159" s="392"/>
      <c r="N159" s="392"/>
      <c r="O159" s="392"/>
      <c r="P159" s="392"/>
      <c r="Q159" s="392"/>
      <c r="R159" s="392"/>
      <c r="S159" s="391"/>
      <c r="T159" s="391"/>
      <c r="U159" s="391"/>
      <c r="V159" s="391"/>
      <c r="W159" s="391"/>
      <c r="X159" s="391"/>
      <c r="Y159" s="391"/>
      <c r="Z159" s="391"/>
      <c r="AA159" s="391"/>
      <c r="AB159" s="391"/>
      <c r="AC159" s="391"/>
      <c r="AD159" s="391"/>
      <c r="AE159" s="391"/>
      <c r="AF159" s="391"/>
    </row>
    <row r="160" spans="1:51">
      <c r="A160" s="391"/>
      <c r="B160" s="391"/>
      <c r="C160" s="391"/>
      <c r="D160" s="391"/>
      <c r="E160" s="391"/>
      <c r="F160" s="391"/>
      <c r="G160" s="391"/>
      <c r="H160" s="391"/>
      <c r="I160" s="391"/>
      <c r="J160" s="391"/>
      <c r="K160" s="391"/>
      <c r="L160" s="391"/>
      <c r="M160" s="392"/>
      <c r="N160" s="392"/>
      <c r="O160" s="392"/>
      <c r="P160" s="392"/>
      <c r="Q160" s="392"/>
      <c r="R160" s="392"/>
      <c r="S160" s="391"/>
      <c r="T160" s="391"/>
      <c r="U160" s="391"/>
      <c r="V160" s="391"/>
      <c r="W160" s="391"/>
      <c r="X160" s="391"/>
      <c r="Y160" s="391"/>
      <c r="Z160" s="391"/>
      <c r="AA160" s="391"/>
      <c r="AB160" s="391"/>
      <c r="AC160" s="391"/>
      <c r="AD160" s="391"/>
      <c r="AE160" s="391"/>
      <c r="AF160" s="391"/>
    </row>
    <row r="161" spans="1:51">
      <c r="A161" s="391"/>
      <c r="B161" s="391"/>
      <c r="C161" s="391"/>
      <c r="D161" s="391"/>
      <c r="E161" s="391"/>
      <c r="F161" s="391"/>
      <c r="G161" s="391"/>
      <c r="H161" s="391"/>
      <c r="I161" s="391"/>
      <c r="J161" s="391"/>
      <c r="K161" s="391"/>
      <c r="L161" s="391"/>
      <c r="M161" s="392"/>
      <c r="N161" s="392"/>
      <c r="O161" s="392"/>
      <c r="P161" s="392"/>
      <c r="Q161" s="392"/>
      <c r="R161" s="392"/>
      <c r="S161" s="391"/>
      <c r="T161" s="391"/>
      <c r="U161" s="391"/>
      <c r="V161" s="391"/>
      <c r="W161" s="391"/>
      <c r="X161" s="391"/>
      <c r="Y161" s="391"/>
      <c r="Z161" s="391"/>
      <c r="AA161" s="391"/>
      <c r="AB161" s="391"/>
      <c r="AC161" s="391"/>
      <c r="AD161" s="391"/>
      <c r="AE161" s="391"/>
      <c r="AF161" s="391"/>
    </row>
    <row r="162" spans="1:51" ht="15.75">
      <c r="A162" s="391"/>
      <c r="B162" s="831" t="s">
        <v>598</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831"/>
      <c r="AL162" s="831"/>
      <c r="AM162" s="831"/>
      <c r="AN162" s="831"/>
      <c r="AO162" s="831"/>
      <c r="AP162" s="831"/>
      <c r="AQ162" s="831"/>
      <c r="AR162" s="831"/>
      <c r="AS162" s="831"/>
      <c r="AT162" s="831"/>
      <c r="AU162" s="831"/>
      <c r="AV162" s="831"/>
      <c r="AW162" s="831"/>
      <c r="AX162" s="831"/>
      <c r="AY162" s="831"/>
    </row>
    <row r="163" spans="1:51" ht="13.5" thickBot="1">
      <c r="A163" s="449" t="s">
        <v>401</v>
      </c>
      <c r="M163" s="392"/>
      <c r="N163" s="392"/>
      <c r="O163" s="392"/>
      <c r="P163" s="392"/>
      <c r="Q163" s="392"/>
      <c r="R163" s="392"/>
    </row>
    <row r="164" spans="1:51" ht="15.75" thickBot="1">
      <c r="A164" s="815" t="s">
        <v>403</v>
      </c>
      <c r="B164" s="815"/>
      <c r="C164" s="390">
        <v>26505372.760000002</v>
      </c>
      <c r="D164" s="382"/>
      <c r="E164" s="382"/>
      <c r="F164" s="382"/>
      <c r="G164" s="383"/>
      <c r="H164" s="383"/>
      <c r="I164" s="383"/>
      <c r="J164" s="383"/>
      <c r="K164" s="383"/>
      <c r="L164" s="383"/>
      <c r="M164" s="384"/>
      <c r="N164" s="384"/>
      <c r="O164" s="384"/>
      <c r="P164" s="384"/>
      <c r="Q164" s="384"/>
      <c r="R164" s="384"/>
      <c r="S164" s="385"/>
      <c r="T164" s="385"/>
      <c r="U164" s="385"/>
      <c r="V164" s="385"/>
      <c r="W164" s="385"/>
      <c r="X164" s="385"/>
      <c r="Y164" s="385"/>
      <c r="Z164" s="385"/>
      <c r="AA164" s="385"/>
      <c r="AB164" s="385"/>
      <c r="AC164" s="385"/>
      <c r="AD164" s="385"/>
      <c r="AE164" s="385"/>
      <c r="AF164" s="385"/>
      <c r="AG164" s="386"/>
      <c r="AH164" s="386"/>
      <c r="AI164" s="386"/>
      <c r="AJ164" s="386"/>
      <c r="AK164" s="386"/>
      <c r="AL164" s="386"/>
      <c r="AM164" s="386"/>
      <c r="AN164" s="386"/>
      <c r="AO164" s="386"/>
      <c r="AP164" s="386"/>
      <c r="AQ164" s="386"/>
      <c r="AR164" s="386"/>
      <c r="AS164" s="386"/>
      <c r="AT164" s="386"/>
      <c r="AU164" s="386"/>
      <c r="AV164" s="386"/>
      <c r="AW164" s="386"/>
      <c r="AX164" s="386"/>
      <c r="AY164" s="386"/>
    </row>
    <row r="165" spans="1:51">
      <c r="A165" s="816" t="s">
        <v>404</v>
      </c>
      <c r="B165" s="819" t="s">
        <v>405</v>
      </c>
      <c r="C165" s="820" t="s">
        <v>406</v>
      </c>
      <c r="D165" s="820"/>
      <c r="E165" s="820"/>
      <c r="F165" s="820"/>
      <c r="G165" s="820"/>
      <c r="H165" s="820"/>
      <c r="I165" s="820"/>
      <c r="J165" s="820"/>
      <c r="K165" s="820"/>
      <c r="L165" s="820"/>
      <c r="M165" s="820"/>
      <c r="N165" s="820"/>
      <c r="O165" s="820"/>
      <c r="P165" s="820"/>
      <c r="Q165" s="820"/>
      <c r="R165" s="820"/>
      <c r="S165" s="820"/>
      <c r="T165" s="821" t="s">
        <v>407</v>
      </c>
      <c r="U165" s="822"/>
      <c r="V165" s="822"/>
      <c r="W165" s="822"/>
      <c r="X165" s="822"/>
      <c r="Y165" s="822"/>
      <c r="Z165" s="822"/>
      <c r="AA165" s="822"/>
      <c r="AB165" s="822"/>
      <c r="AC165" s="822"/>
      <c r="AD165" s="822"/>
      <c r="AE165" s="823"/>
      <c r="AF165" s="824" t="s">
        <v>408</v>
      </c>
      <c r="AG165" s="827" t="s">
        <v>409</v>
      </c>
      <c r="AH165" s="828"/>
      <c r="AI165" s="828"/>
      <c r="AJ165" s="828"/>
      <c r="AK165" s="828"/>
      <c r="AL165" s="828"/>
      <c r="AM165" s="828"/>
      <c r="AN165" s="828"/>
      <c r="AO165" s="828"/>
      <c r="AP165" s="828"/>
      <c r="AQ165" s="828"/>
      <c r="AR165" s="829"/>
      <c r="AS165" s="387"/>
      <c r="AT165" s="387"/>
      <c r="AU165" s="387"/>
      <c r="AV165" s="387"/>
      <c r="AW165" s="798" t="s">
        <v>410</v>
      </c>
      <c r="AX165" s="799" t="s">
        <v>411</v>
      </c>
      <c r="AY165" s="832" t="s">
        <v>412</v>
      </c>
    </row>
    <row r="166" spans="1:51">
      <c r="A166" s="817"/>
      <c r="B166" s="801"/>
      <c r="C166" s="801" t="s">
        <v>413</v>
      </c>
      <c r="D166" s="801" t="s">
        <v>414</v>
      </c>
      <c r="E166" s="801" t="s">
        <v>415</v>
      </c>
      <c r="F166" s="801" t="s">
        <v>416</v>
      </c>
      <c r="G166" s="802" t="s">
        <v>417</v>
      </c>
      <c r="H166" s="802" t="s">
        <v>418</v>
      </c>
      <c r="I166" s="804" t="s">
        <v>419</v>
      </c>
      <c r="J166" s="806" t="s">
        <v>420</v>
      </c>
      <c r="K166" s="804" t="s">
        <v>421</v>
      </c>
      <c r="L166" s="806" t="s">
        <v>422</v>
      </c>
      <c r="M166" s="808" t="s">
        <v>423</v>
      </c>
      <c r="N166" s="808" t="s">
        <v>424</v>
      </c>
      <c r="O166" s="810" t="s">
        <v>425</v>
      </c>
      <c r="P166" s="810" t="s">
        <v>426</v>
      </c>
      <c r="Q166" s="808" t="s">
        <v>427</v>
      </c>
      <c r="R166" s="808" t="s">
        <v>428</v>
      </c>
      <c r="S166" s="801" t="s">
        <v>429</v>
      </c>
      <c r="T166" s="796" t="s">
        <v>430</v>
      </c>
      <c r="U166" s="796" t="s">
        <v>431</v>
      </c>
      <c r="V166" s="796" t="s">
        <v>432</v>
      </c>
      <c r="W166" s="796" t="s">
        <v>433</v>
      </c>
      <c r="X166" s="796" t="s">
        <v>434</v>
      </c>
      <c r="Y166" s="796" t="s">
        <v>435</v>
      </c>
      <c r="Z166" s="796" t="s">
        <v>436</v>
      </c>
      <c r="AA166" s="796" t="s">
        <v>437</v>
      </c>
      <c r="AB166" s="796" t="s">
        <v>438</v>
      </c>
      <c r="AC166" s="796" t="s">
        <v>439</v>
      </c>
      <c r="AD166" s="796" t="s">
        <v>440</v>
      </c>
      <c r="AE166" s="796" t="s">
        <v>441</v>
      </c>
      <c r="AF166" s="825"/>
      <c r="AG166" s="796" t="s">
        <v>430</v>
      </c>
      <c r="AH166" s="796" t="s">
        <v>431</v>
      </c>
      <c r="AI166" s="796" t="s">
        <v>432</v>
      </c>
      <c r="AJ166" s="796" t="s">
        <v>433</v>
      </c>
      <c r="AK166" s="796" t="s">
        <v>434</v>
      </c>
      <c r="AL166" s="796" t="s">
        <v>435</v>
      </c>
      <c r="AM166" s="796" t="s">
        <v>436</v>
      </c>
      <c r="AN166" s="796" t="s">
        <v>437</v>
      </c>
      <c r="AO166" s="796" t="s">
        <v>438</v>
      </c>
      <c r="AP166" s="796" t="s">
        <v>439</v>
      </c>
      <c r="AQ166" s="796" t="s">
        <v>440</v>
      </c>
      <c r="AR166" s="796" t="s">
        <v>441</v>
      </c>
      <c r="AS166" s="794" t="s">
        <v>442</v>
      </c>
      <c r="AT166" s="794" t="s">
        <v>443</v>
      </c>
      <c r="AU166" s="796" t="s">
        <v>444</v>
      </c>
      <c r="AV166" s="794" t="s">
        <v>686</v>
      </c>
      <c r="AW166" s="798"/>
      <c r="AX166" s="799"/>
      <c r="AY166" s="832"/>
    </row>
    <row r="167" spans="1:51">
      <c r="A167" s="818"/>
      <c r="B167" s="802"/>
      <c r="C167" s="802"/>
      <c r="D167" s="802"/>
      <c r="E167" s="802"/>
      <c r="F167" s="802"/>
      <c r="G167" s="803"/>
      <c r="H167" s="803"/>
      <c r="I167" s="805"/>
      <c r="J167" s="807"/>
      <c r="K167" s="805"/>
      <c r="L167" s="807"/>
      <c r="M167" s="809"/>
      <c r="N167" s="809"/>
      <c r="O167" s="811"/>
      <c r="P167" s="811"/>
      <c r="Q167" s="809"/>
      <c r="R167" s="809"/>
      <c r="S167" s="802" t="s">
        <v>429</v>
      </c>
      <c r="T167" s="797"/>
      <c r="U167" s="797"/>
      <c r="V167" s="797"/>
      <c r="W167" s="797"/>
      <c r="X167" s="797"/>
      <c r="Y167" s="797"/>
      <c r="Z167" s="797"/>
      <c r="AA167" s="797"/>
      <c r="AB167" s="797"/>
      <c r="AC167" s="797"/>
      <c r="AD167" s="797"/>
      <c r="AE167" s="797"/>
      <c r="AF167" s="826" t="s">
        <v>445</v>
      </c>
      <c r="AG167" s="797"/>
      <c r="AH167" s="797"/>
      <c r="AI167" s="797"/>
      <c r="AJ167" s="797"/>
      <c r="AK167" s="797"/>
      <c r="AL167" s="797"/>
      <c r="AM167" s="797"/>
      <c r="AN167" s="797"/>
      <c r="AO167" s="797"/>
      <c r="AP167" s="797"/>
      <c r="AQ167" s="797"/>
      <c r="AR167" s="797"/>
      <c r="AS167" s="794"/>
      <c r="AT167" s="794"/>
      <c r="AU167" s="797"/>
      <c r="AV167" s="794"/>
      <c r="AW167" s="798"/>
      <c r="AX167" s="799"/>
      <c r="AY167" s="832"/>
    </row>
    <row r="168" spans="1:51" ht="409.5">
      <c r="A168" s="599" t="s">
        <v>446</v>
      </c>
      <c r="B168" s="407" t="s">
        <v>599</v>
      </c>
      <c r="C168" s="407" t="s">
        <v>600</v>
      </c>
      <c r="D168" s="450" t="s">
        <v>601</v>
      </c>
      <c r="E168" s="450" t="s">
        <v>602</v>
      </c>
      <c r="F168" s="434"/>
      <c r="G168" s="434"/>
      <c r="H168" s="434"/>
      <c r="I168" s="410" t="s">
        <v>451</v>
      </c>
      <c r="J168" s="410" t="s">
        <v>454</v>
      </c>
      <c r="K168" s="410">
        <v>0</v>
      </c>
      <c r="L168" s="410" t="s">
        <v>455</v>
      </c>
      <c r="M168" s="388">
        <v>0</v>
      </c>
      <c r="N168" s="389">
        <v>30</v>
      </c>
      <c r="O168" s="388">
        <v>30.01</v>
      </c>
      <c r="P168" s="389">
        <v>70</v>
      </c>
      <c r="Q168" s="388">
        <v>70.010000000000005</v>
      </c>
      <c r="R168" s="388">
        <v>130</v>
      </c>
      <c r="S168" s="451">
        <v>5605</v>
      </c>
      <c r="T168" s="406">
        <v>467</v>
      </c>
      <c r="U168" s="406">
        <v>467</v>
      </c>
      <c r="V168" s="406">
        <v>467</v>
      </c>
      <c r="W168" s="406">
        <v>467</v>
      </c>
      <c r="X168" s="406">
        <v>467</v>
      </c>
      <c r="Y168" s="406">
        <v>467</v>
      </c>
      <c r="Z168" s="406">
        <v>467</v>
      </c>
      <c r="AA168" s="406">
        <v>468</v>
      </c>
      <c r="AB168" s="406">
        <v>467</v>
      </c>
      <c r="AC168" s="406">
        <v>467</v>
      </c>
      <c r="AD168" s="406">
        <v>467</v>
      </c>
      <c r="AE168" s="406">
        <v>467</v>
      </c>
      <c r="AF168" s="428">
        <v>5622</v>
      </c>
      <c r="AG168" s="419">
        <f>AG169+AG170+AG171+AG172+AG173+AG174+AG175</f>
        <v>442</v>
      </c>
      <c r="AH168" s="419">
        <f t="shared" ref="AH168:AV168" si="19">AH169+AH170+AH171+AH172+AH173+AH174+AH175</f>
        <v>411</v>
      </c>
      <c r="AI168" s="419">
        <f t="shared" si="19"/>
        <v>492</v>
      </c>
      <c r="AJ168" s="419">
        <f t="shared" si="19"/>
        <v>477</v>
      </c>
      <c r="AK168" s="419">
        <f t="shared" si="19"/>
        <v>473</v>
      </c>
      <c r="AL168" s="419">
        <f t="shared" si="19"/>
        <v>377</v>
      </c>
      <c r="AM168" s="419">
        <f t="shared" si="19"/>
        <v>371</v>
      </c>
      <c r="AN168" s="419">
        <f t="shared" si="19"/>
        <v>469</v>
      </c>
      <c r="AO168" s="419">
        <f t="shared" si="19"/>
        <v>0</v>
      </c>
      <c r="AP168" s="419">
        <f t="shared" si="19"/>
        <v>0</v>
      </c>
      <c r="AQ168" s="419">
        <f t="shared" si="19"/>
        <v>0</v>
      </c>
      <c r="AR168" s="419">
        <f t="shared" si="19"/>
        <v>0</v>
      </c>
      <c r="AS168" s="419">
        <f t="shared" si="19"/>
        <v>574</v>
      </c>
      <c r="AT168" s="419">
        <f t="shared" si="19"/>
        <v>475</v>
      </c>
      <c r="AU168" s="419">
        <f t="shared" si="19"/>
        <v>482</v>
      </c>
      <c r="AV168" s="419">
        <f t="shared" si="19"/>
        <v>257</v>
      </c>
      <c r="AW168" s="414">
        <f t="shared" ref="AW168:AW175" si="20">AV168+AU168+AT168+AS168+AN168+AM168+AL168+AK168+AJ168+AI168+AH168+AG168</f>
        <v>5300</v>
      </c>
      <c r="AX168" s="428">
        <v>5622</v>
      </c>
      <c r="AY168" s="452">
        <f>AW168/AX168*100</f>
        <v>94.272500889363215</v>
      </c>
    </row>
    <row r="169" spans="1:51" ht="63.75">
      <c r="A169" s="830" t="s">
        <v>603</v>
      </c>
      <c r="B169" s="407" t="s">
        <v>604</v>
      </c>
      <c r="C169" s="407" t="s">
        <v>605</v>
      </c>
      <c r="D169" s="450" t="s">
        <v>606</v>
      </c>
      <c r="E169" s="450" t="s">
        <v>607</v>
      </c>
      <c r="F169" s="434" t="s">
        <v>451</v>
      </c>
      <c r="G169" s="434" t="s">
        <v>608</v>
      </c>
      <c r="H169" s="453" t="s">
        <v>609</v>
      </c>
      <c r="I169" s="410" t="s">
        <v>451</v>
      </c>
      <c r="J169" s="410" t="s">
        <v>454</v>
      </c>
      <c r="K169" s="410">
        <v>0</v>
      </c>
      <c r="L169" s="410" t="s">
        <v>455</v>
      </c>
      <c r="M169" s="388">
        <v>0</v>
      </c>
      <c r="N169" s="389">
        <v>30</v>
      </c>
      <c r="O169" s="388">
        <v>30.01</v>
      </c>
      <c r="P169" s="389">
        <v>70</v>
      </c>
      <c r="Q169" s="388">
        <v>70.010000000000005</v>
      </c>
      <c r="R169" s="388">
        <v>130</v>
      </c>
      <c r="S169" s="427">
        <v>12</v>
      </c>
      <c r="T169" s="406">
        <v>1</v>
      </c>
      <c r="U169" s="406">
        <v>1</v>
      </c>
      <c r="V169" s="406">
        <v>1</v>
      </c>
      <c r="W169" s="406">
        <v>1</v>
      </c>
      <c r="X169" s="406">
        <v>1</v>
      </c>
      <c r="Y169" s="406">
        <v>1</v>
      </c>
      <c r="Z169" s="406">
        <v>1</v>
      </c>
      <c r="AA169" s="406">
        <v>1</v>
      </c>
      <c r="AB169" s="406">
        <v>1</v>
      </c>
      <c r="AC169" s="406">
        <v>1</v>
      </c>
      <c r="AD169" s="406">
        <v>1</v>
      </c>
      <c r="AE169" s="406">
        <v>1</v>
      </c>
      <c r="AF169" s="428">
        <v>12</v>
      </c>
      <c r="AG169" s="419">
        <v>1</v>
      </c>
      <c r="AH169" s="419">
        <v>1</v>
      </c>
      <c r="AI169" s="419">
        <v>1</v>
      </c>
      <c r="AJ169" s="419">
        <v>1</v>
      </c>
      <c r="AK169" s="419">
        <v>1</v>
      </c>
      <c r="AL169" s="419">
        <v>1</v>
      </c>
      <c r="AM169" s="419">
        <v>0</v>
      </c>
      <c r="AN169" s="419">
        <v>1</v>
      </c>
      <c r="AO169" s="419"/>
      <c r="AP169" s="419"/>
      <c r="AQ169" s="419"/>
      <c r="AR169" s="419"/>
      <c r="AS169" s="419">
        <v>2</v>
      </c>
      <c r="AT169" s="419">
        <v>1</v>
      </c>
      <c r="AU169" s="419">
        <v>1</v>
      </c>
      <c r="AV169" s="419">
        <v>1</v>
      </c>
      <c r="AW169" s="414">
        <f t="shared" si="20"/>
        <v>12</v>
      </c>
      <c r="AX169" s="428">
        <v>12</v>
      </c>
      <c r="AY169" s="452">
        <f t="shared" ref="AY169:AY175" si="21">AW169/AX169*100</f>
        <v>100</v>
      </c>
    </row>
    <row r="170" spans="1:51" ht="56.25">
      <c r="A170" s="830"/>
      <c r="B170" s="407" t="s">
        <v>610</v>
      </c>
      <c r="C170" s="407" t="s">
        <v>611</v>
      </c>
      <c r="D170" s="450" t="s">
        <v>612</v>
      </c>
      <c r="E170" s="450" t="s">
        <v>613</v>
      </c>
      <c r="F170" s="434" t="s">
        <v>451</v>
      </c>
      <c r="G170" s="434" t="s">
        <v>608</v>
      </c>
      <c r="H170" s="453" t="s">
        <v>609</v>
      </c>
      <c r="I170" s="410" t="s">
        <v>451</v>
      </c>
      <c r="J170" s="410" t="s">
        <v>454</v>
      </c>
      <c r="K170" s="410">
        <v>0</v>
      </c>
      <c r="L170" s="410" t="s">
        <v>455</v>
      </c>
      <c r="M170" s="388">
        <v>0</v>
      </c>
      <c r="N170" s="389">
        <v>30</v>
      </c>
      <c r="O170" s="388">
        <v>30.01</v>
      </c>
      <c r="P170" s="389">
        <v>70</v>
      </c>
      <c r="Q170" s="388">
        <v>70.010000000000005</v>
      </c>
      <c r="R170" s="388">
        <v>130</v>
      </c>
      <c r="S170" s="427">
        <v>27</v>
      </c>
      <c r="T170" s="406">
        <v>2</v>
      </c>
      <c r="U170" s="406">
        <v>2</v>
      </c>
      <c r="V170" s="406">
        <v>2</v>
      </c>
      <c r="W170" s="406">
        <v>2</v>
      </c>
      <c r="X170" s="406">
        <v>2</v>
      </c>
      <c r="Y170" s="406">
        <v>3</v>
      </c>
      <c r="Z170" s="406">
        <v>3</v>
      </c>
      <c r="AA170" s="406">
        <v>3</v>
      </c>
      <c r="AB170" s="406">
        <v>2</v>
      </c>
      <c r="AC170" s="406">
        <v>2</v>
      </c>
      <c r="AD170" s="406">
        <v>2</v>
      </c>
      <c r="AE170" s="406">
        <v>2</v>
      </c>
      <c r="AF170" s="428">
        <v>27</v>
      </c>
      <c r="AG170" s="419">
        <v>2</v>
      </c>
      <c r="AH170" s="419">
        <v>2</v>
      </c>
      <c r="AI170" s="419">
        <v>2</v>
      </c>
      <c r="AJ170" s="419">
        <v>2</v>
      </c>
      <c r="AK170" s="419">
        <v>2</v>
      </c>
      <c r="AL170" s="419">
        <v>2</v>
      </c>
      <c r="AM170" s="419">
        <v>2</v>
      </c>
      <c r="AN170" s="419">
        <v>2</v>
      </c>
      <c r="AO170" s="419"/>
      <c r="AP170" s="419"/>
      <c r="AQ170" s="419"/>
      <c r="AR170" s="419"/>
      <c r="AS170" s="419">
        <v>2</v>
      </c>
      <c r="AT170" s="419">
        <v>2</v>
      </c>
      <c r="AU170" s="419">
        <v>5</v>
      </c>
      <c r="AV170" s="419">
        <v>7</v>
      </c>
      <c r="AW170" s="414">
        <f t="shared" si="20"/>
        <v>32</v>
      </c>
      <c r="AX170" s="428">
        <v>27</v>
      </c>
      <c r="AY170" s="452">
        <f t="shared" si="21"/>
        <v>118.5185185185185</v>
      </c>
    </row>
    <row r="171" spans="1:51" ht="76.5">
      <c r="A171" s="830"/>
      <c r="B171" s="407" t="s">
        <v>614</v>
      </c>
      <c r="C171" s="407" t="s">
        <v>615</v>
      </c>
      <c r="D171" s="450" t="s">
        <v>616</v>
      </c>
      <c r="E171" s="450" t="s">
        <v>617</v>
      </c>
      <c r="F171" s="434" t="s">
        <v>451</v>
      </c>
      <c r="G171" s="434" t="s">
        <v>608</v>
      </c>
      <c r="H171" s="453" t="s">
        <v>609</v>
      </c>
      <c r="I171" s="410" t="s">
        <v>451</v>
      </c>
      <c r="J171" s="410" t="s">
        <v>454</v>
      </c>
      <c r="K171" s="410">
        <v>0</v>
      </c>
      <c r="L171" s="410" t="s">
        <v>455</v>
      </c>
      <c r="M171" s="388">
        <v>0</v>
      </c>
      <c r="N171" s="389">
        <v>30</v>
      </c>
      <c r="O171" s="388">
        <v>30.01</v>
      </c>
      <c r="P171" s="389">
        <v>70</v>
      </c>
      <c r="Q171" s="388">
        <v>70.010000000000005</v>
      </c>
      <c r="R171" s="388">
        <v>130</v>
      </c>
      <c r="S171" s="427">
        <v>13</v>
      </c>
      <c r="T171" s="406">
        <v>1</v>
      </c>
      <c r="U171" s="406">
        <v>2</v>
      </c>
      <c r="V171" s="406">
        <v>1</v>
      </c>
      <c r="W171" s="406">
        <v>1</v>
      </c>
      <c r="X171" s="406">
        <v>1</v>
      </c>
      <c r="Y171" s="406">
        <v>1</v>
      </c>
      <c r="Z171" s="406">
        <v>1</v>
      </c>
      <c r="AA171" s="406">
        <v>1</v>
      </c>
      <c r="AB171" s="406">
        <v>1</v>
      </c>
      <c r="AC171" s="406">
        <v>1</v>
      </c>
      <c r="AD171" s="406">
        <v>1</v>
      </c>
      <c r="AE171" s="406">
        <v>1</v>
      </c>
      <c r="AF171" s="428">
        <v>26</v>
      </c>
      <c r="AG171" s="419">
        <v>1</v>
      </c>
      <c r="AH171" s="419">
        <v>10</v>
      </c>
      <c r="AI171" s="419">
        <v>10</v>
      </c>
      <c r="AJ171" s="419">
        <v>3</v>
      </c>
      <c r="AK171" s="419">
        <v>1</v>
      </c>
      <c r="AL171" s="419">
        <v>2</v>
      </c>
      <c r="AM171" s="419">
        <v>0</v>
      </c>
      <c r="AN171" s="419">
        <v>1</v>
      </c>
      <c r="AO171" s="419"/>
      <c r="AP171" s="419"/>
      <c r="AQ171" s="419"/>
      <c r="AR171" s="419"/>
      <c r="AS171" s="419">
        <v>0</v>
      </c>
      <c r="AT171" s="419">
        <v>0</v>
      </c>
      <c r="AU171" s="419">
        <v>0</v>
      </c>
      <c r="AV171" s="419">
        <v>2</v>
      </c>
      <c r="AW171" s="414">
        <f t="shared" si="20"/>
        <v>30</v>
      </c>
      <c r="AX171" s="428">
        <v>26</v>
      </c>
      <c r="AY171" s="452">
        <f t="shared" si="21"/>
        <v>115.38461538461537</v>
      </c>
    </row>
    <row r="172" spans="1:51" ht="76.5">
      <c r="A172" s="830"/>
      <c r="B172" s="407" t="s">
        <v>618</v>
      </c>
      <c r="C172" s="407" t="s">
        <v>619</v>
      </c>
      <c r="D172" s="450" t="s">
        <v>620</v>
      </c>
      <c r="E172" s="450" t="s">
        <v>617</v>
      </c>
      <c r="F172" s="434" t="s">
        <v>451</v>
      </c>
      <c r="G172" s="434" t="s">
        <v>608</v>
      </c>
      <c r="H172" s="453" t="s">
        <v>609</v>
      </c>
      <c r="I172" s="410" t="s">
        <v>451</v>
      </c>
      <c r="J172" s="410" t="s">
        <v>454</v>
      </c>
      <c r="K172" s="410">
        <v>0</v>
      </c>
      <c r="L172" s="410" t="s">
        <v>455</v>
      </c>
      <c r="M172" s="388">
        <v>0</v>
      </c>
      <c r="N172" s="389">
        <v>30</v>
      </c>
      <c r="O172" s="388">
        <v>30.01</v>
      </c>
      <c r="P172" s="389">
        <v>70</v>
      </c>
      <c r="Q172" s="388">
        <v>70.010000000000005</v>
      </c>
      <c r="R172" s="388">
        <v>130</v>
      </c>
      <c r="S172" s="427">
        <v>13</v>
      </c>
      <c r="T172" s="406">
        <v>1</v>
      </c>
      <c r="U172" s="406">
        <v>2</v>
      </c>
      <c r="V172" s="406">
        <v>1</v>
      </c>
      <c r="W172" s="406">
        <v>1</v>
      </c>
      <c r="X172" s="406">
        <v>1</v>
      </c>
      <c r="Y172" s="406">
        <v>1</v>
      </c>
      <c r="Z172" s="406">
        <v>1</v>
      </c>
      <c r="AA172" s="406">
        <v>1</v>
      </c>
      <c r="AB172" s="406">
        <v>1</v>
      </c>
      <c r="AC172" s="406">
        <v>1</v>
      </c>
      <c r="AD172" s="406">
        <v>1</v>
      </c>
      <c r="AE172" s="406">
        <v>1</v>
      </c>
      <c r="AF172" s="428">
        <v>17</v>
      </c>
      <c r="AG172" s="419">
        <v>1</v>
      </c>
      <c r="AH172" s="419">
        <v>8</v>
      </c>
      <c r="AI172" s="419">
        <v>2</v>
      </c>
      <c r="AJ172" s="419">
        <v>2</v>
      </c>
      <c r="AK172" s="419">
        <v>0</v>
      </c>
      <c r="AL172" s="419">
        <v>2</v>
      </c>
      <c r="AM172" s="419">
        <v>0</v>
      </c>
      <c r="AN172" s="419">
        <v>0</v>
      </c>
      <c r="AO172" s="419"/>
      <c r="AP172" s="419"/>
      <c r="AQ172" s="419"/>
      <c r="AR172" s="419"/>
      <c r="AS172" s="419">
        <v>2</v>
      </c>
      <c r="AT172" s="419">
        <v>2</v>
      </c>
      <c r="AU172" s="419">
        <v>1</v>
      </c>
      <c r="AV172" s="419">
        <v>2</v>
      </c>
      <c r="AW172" s="414">
        <f t="shared" si="20"/>
        <v>22</v>
      </c>
      <c r="AX172" s="428">
        <v>17</v>
      </c>
      <c r="AY172" s="452">
        <f t="shared" si="21"/>
        <v>129.41176470588235</v>
      </c>
    </row>
    <row r="173" spans="1:51" ht="89.25">
      <c r="A173" s="830"/>
      <c r="B173" s="407" t="s">
        <v>621</v>
      </c>
      <c r="C173" s="407" t="s">
        <v>622</v>
      </c>
      <c r="D173" s="450" t="s">
        <v>623</v>
      </c>
      <c r="E173" s="450" t="s">
        <v>624</v>
      </c>
      <c r="F173" s="434" t="s">
        <v>451</v>
      </c>
      <c r="G173" s="434" t="s">
        <v>608</v>
      </c>
      <c r="H173" s="453" t="s">
        <v>609</v>
      </c>
      <c r="I173" s="410" t="s">
        <v>451</v>
      </c>
      <c r="J173" s="410" t="s">
        <v>454</v>
      </c>
      <c r="K173" s="410">
        <v>0</v>
      </c>
      <c r="L173" s="410" t="s">
        <v>455</v>
      </c>
      <c r="M173" s="388">
        <v>0</v>
      </c>
      <c r="N173" s="389">
        <v>30</v>
      </c>
      <c r="O173" s="388">
        <v>30.01</v>
      </c>
      <c r="P173" s="389">
        <v>70</v>
      </c>
      <c r="Q173" s="388">
        <v>70.010000000000005</v>
      </c>
      <c r="R173" s="388">
        <v>130</v>
      </c>
      <c r="S173" s="427">
        <v>3500</v>
      </c>
      <c r="T173" s="406">
        <v>291</v>
      </c>
      <c r="U173" s="406">
        <v>292</v>
      </c>
      <c r="V173" s="406">
        <v>292</v>
      </c>
      <c r="W173" s="406">
        <v>292</v>
      </c>
      <c r="X173" s="406">
        <v>292</v>
      </c>
      <c r="Y173" s="406">
        <v>292</v>
      </c>
      <c r="Z173" s="406">
        <v>292</v>
      </c>
      <c r="AA173" s="406">
        <v>292</v>
      </c>
      <c r="AB173" s="406">
        <v>292</v>
      </c>
      <c r="AC173" s="406">
        <v>291</v>
      </c>
      <c r="AD173" s="406">
        <v>291</v>
      </c>
      <c r="AE173" s="406">
        <v>291</v>
      </c>
      <c r="AF173" s="428">
        <v>3500</v>
      </c>
      <c r="AG173" s="419">
        <v>268</v>
      </c>
      <c r="AH173" s="419">
        <v>215</v>
      </c>
      <c r="AI173" s="419">
        <v>295</v>
      </c>
      <c r="AJ173" s="419">
        <v>295</v>
      </c>
      <c r="AK173" s="419">
        <v>295</v>
      </c>
      <c r="AL173" s="419">
        <v>195</v>
      </c>
      <c r="AM173" s="419">
        <v>195</v>
      </c>
      <c r="AN173" s="419">
        <v>295</v>
      </c>
      <c r="AO173" s="419"/>
      <c r="AP173" s="419"/>
      <c r="AQ173" s="419"/>
      <c r="AR173" s="419"/>
      <c r="AS173" s="419">
        <v>295</v>
      </c>
      <c r="AT173" s="419">
        <v>295</v>
      </c>
      <c r="AU173" s="419">
        <v>295</v>
      </c>
      <c r="AV173" s="419">
        <v>148</v>
      </c>
      <c r="AW173" s="414">
        <f t="shared" si="20"/>
        <v>3086</v>
      </c>
      <c r="AX173" s="428">
        <v>3500</v>
      </c>
      <c r="AY173" s="452">
        <f t="shared" si="21"/>
        <v>88.171428571428564</v>
      </c>
    </row>
    <row r="174" spans="1:51" ht="114.75">
      <c r="A174" s="830"/>
      <c r="B174" s="407" t="s">
        <v>625</v>
      </c>
      <c r="C174" s="407" t="s">
        <v>626</v>
      </c>
      <c r="D174" s="450" t="s">
        <v>627</v>
      </c>
      <c r="E174" s="450" t="s">
        <v>628</v>
      </c>
      <c r="F174" s="434" t="s">
        <v>451</v>
      </c>
      <c r="G174" s="434" t="s">
        <v>608</v>
      </c>
      <c r="H174" s="453" t="s">
        <v>609</v>
      </c>
      <c r="I174" s="410" t="s">
        <v>451</v>
      </c>
      <c r="J174" s="410" t="s">
        <v>454</v>
      </c>
      <c r="K174" s="410">
        <v>0</v>
      </c>
      <c r="L174" s="410" t="s">
        <v>455</v>
      </c>
      <c r="M174" s="388">
        <v>0</v>
      </c>
      <c r="N174" s="389">
        <v>30</v>
      </c>
      <c r="O174" s="388">
        <v>30.01</v>
      </c>
      <c r="P174" s="389">
        <v>70</v>
      </c>
      <c r="Q174" s="388">
        <v>70.010000000000005</v>
      </c>
      <c r="R174" s="388">
        <v>130</v>
      </c>
      <c r="S174" s="427">
        <v>1820</v>
      </c>
      <c r="T174" s="406">
        <v>151</v>
      </c>
      <c r="U174" s="406">
        <v>152</v>
      </c>
      <c r="V174" s="406">
        <v>152</v>
      </c>
      <c r="W174" s="406">
        <v>152</v>
      </c>
      <c r="X174" s="406">
        <v>152</v>
      </c>
      <c r="Y174" s="406">
        <v>152</v>
      </c>
      <c r="Z174" s="406">
        <v>152</v>
      </c>
      <c r="AA174" s="406">
        <v>152</v>
      </c>
      <c r="AB174" s="406">
        <v>152</v>
      </c>
      <c r="AC174" s="406">
        <v>151</v>
      </c>
      <c r="AD174" s="406">
        <v>151</v>
      </c>
      <c r="AE174" s="406">
        <v>151</v>
      </c>
      <c r="AF174" s="428">
        <v>1820</v>
      </c>
      <c r="AG174" s="419">
        <v>155</v>
      </c>
      <c r="AH174" s="419">
        <v>155</v>
      </c>
      <c r="AI174" s="419">
        <v>155</v>
      </c>
      <c r="AJ174" s="419">
        <v>155</v>
      </c>
      <c r="AK174" s="419">
        <v>155</v>
      </c>
      <c r="AL174" s="419">
        <v>155</v>
      </c>
      <c r="AM174" s="419">
        <v>155</v>
      </c>
      <c r="AN174" s="419">
        <v>155</v>
      </c>
      <c r="AO174" s="419"/>
      <c r="AP174" s="419"/>
      <c r="AQ174" s="419"/>
      <c r="AR174" s="419"/>
      <c r="AS174" s="419">
        <v>255</v>
      </c>
      <c r="AT174" s="419">
        <v>155</v>
      </c>
      <c r="AU174" s="419">
        <v>155</v>
      </c>
      <c r="AV174" s="419">
        <v>78</v>
      </c>
      <c r="AW174" s="414">
        <f t="shared" si="20"/>
        <v>1883</v>
      </c>
      <c r="AX174" s="428">
        <v>1820</v>
      </c>
      <c r="AY174" s="452">
        <f t="shared" si="21"/>
        <v>103.46153846153847</v>
      </c>
    </row>
    <row r="175" spans="1:51" ht="102">
      <c r="A175" s="830"/>
      <c r="B175" s="407" t="s">
        <v>629</v>
      </c>
      <c r="C175" s="407" t="s">
        <v>630</v>
      </c>
      <c r="D175" s="450" t="s">
        <v>631</v>
      </c>
      <c r="E175" s="450" t="s">
        <v>632</v>
      </c>
      <c r="F175" s="434" t="s">
        <v>451</v>
      </c>
      <c r="G175" s="434" t="s">
        <v>608</v>
      </c>
      <c r="H175" s="453" t="s">
        <v>609</v>
      </c>
      <c r="I175" s="410" t="s">
        <v>451</v>
      </c>
      <c r="J175" s="410" t="s">
        <v>454</v>
      </c>
      <c r="K175" s="410">
        <v>0</v>
      </c>
      <c r="L175" s="410" t="s">
        <v>455</v>
      </c>
      <c r="M175" s="388">
        <v>0</v>
      </c>
      <c r="N175" s="389">
        <v>30</v>
      </c>
      <c r="O175" s="388">
        <v>30.01</v>
      </c>
      <c r="P175" s="389">
        <v>70</v>
      </c>
      <c r="Q175" s="388">
        <v>70.010000000000005</v>
      </c>
      <c r="R175" s="388">
        <v>130</v>
      </c>
      <c r="S175" s="427">
        <v>220</v>
      </c>
      <c r="T175" s="406">
        <v>18</v>
      </c>
      <c r="U175" s="406">
        <v>18</v>
      </c>
      <c r="V175" s="406">
        <v>20</v>
      </c>
      <c r="W175" s="406">
        <v>18</v>
      </c>
      <c r="X175" s="406">
        <v>20</v>
      </c>
      <c r="Y175" s="406">
        <v>18</v>
      </c>
      <c r="Z175" s="406">
        <v>18</v>
      </c>
      <c r="AA175" s="406">
        <v>18</v>
      </c>
      <c r="AB175" s="406">
        <v>18</v>
      </c>
      <c r="AC175" s="406">
        <v>18</v>
      </c>
      <c r="AD175" s="406">
        <v>18</v>
      </c>
      <c r="AE175" s="406">
        <v>18</v>
      </c>
      <c r="AF175" s="428">
        <v>220</v>
      </c>
      <c r="AG175" s="419">
        <v>14</v>
      </c>
      <c r="AH175" s="419">
        <v>20</v>
      </c>
      <c r="AI175" s="419">
        <v>27</v>
      </c>
      <c r="AJ175" s="419">
        <v>19</v>
      </c>
      <c r="AK175" s="419">
        <v>19</v>
      </c>
      <c r="AL175" s="419">
        <v>20</v>
      </c>
      <c r="AM175" s="419">
        <v>19</v>
      </c>
      <c r="AN175" s="419">
        <v>15</v>
      </c>
      <c r="AO175" s="419"/>
      <c r="AP175" s="419"/>
      <c r="AQ175" s="419"/>
      <c r="AR175" s="419"/>
      <c r="AS175" s="419">
        <v>18</v>
      </c>
      <c r="AT175" s="419">
        <v>20</v>
      </c>
      <c r="AU175" s="419">
        <v>25</v>
      </c>
      <c r="AV175" s="419">
        <v>19</v>
      </c>
      <c r="AW175" s="414">
        <f t="shared" si="20"/>
        <v>235</v>
      </c>
      <c r="AX175" s="428">
        <v>220</v>
      </c>
      <c r="AY175" s="452">
        <f t="shared" si="21"/>
        <v>106.81818181818181</v>
      </c>
    </row>
    <row r="176" spans="1:51">
      <c r="M176" s="392"/>
      <c r="N176" s="392"/>
      <c r="O176" s="392"/>
      <c r="P176" s="392"/>
      <c r="Q176" s="392"/>
      <c r="R176" s="392"/>
      <c r="AI176" s="32"/>
    </row>
    <row r="177" spans="1:51">
      <c r="M177" s="392"/>
      <c r="N177" s="392"/>
      <c r="O177" s="392"/>
      <c r="P177" s="392"/>
      <c r="Q177" s="392"/>
      <c r="R177" s="392"/>
      <c r="AI177" s="32"/>
    </row>
    <row r="178" spans="1:51">
      <c r="M178" s="392"/>
      <c r="N178" s="392"/>
      <c r="O178" s="392"/>
      <c r="P178" s="392"/>
      <c r="Q178" s="392"/>
      <c r="R178" s="392"/>
      <c r="AI178" s="32"/>
    </row>
    <row r="179" spans="1:51">
      <c r="M179" s="392"/>
      <c r="N179" s="392"/>
      <c r="O179" s="392"/>
      <c r="P179" s="392"/>
      <c r="Q179" s="392"/>
      <c r="R179" s="392"/>
      <c r="AI179" s="32"/>
    </row>
    <row r="180" spans="1:51">
      <c r="M180" s="392"/>
      <c r="N180" s="392"/>
      <c r="O180" s="392"/>
      <c r="P180" s="392"/>
      <c r="Q180" s="392"/>
      <c r="R180" s="392"/>
      <c r="AI180" s="32"/>
    </row>
    <row r="181" spans="1:51">
      <c r="M181" s="392"/>
      <c r="N181" s="392"/>
      <c r="O181" s="392"/>
      <c r="P181" s="392"/>
      <c r="Q181" s="392"/>
      <c r="R181" s="392"/>
      <c r="AI181" s="32"/>
    </row>
    <row r="182" spans="1:51">
      <c r="M182" s="392"/>
      <c r="N182" s="392"/>
      <c r="O182" s="392"/>
      <c r="P182" s="392"/>
      <c r="Q182" s="392"/>
      <c r="R182" s="392"/>
      <c r="AI182" s="32"/>
    </row>
    <row r="183" spans="1:51">
      <c r="M183" s="392"/>
      <c r="N183" s="392"/>
      <c r="O183" s="392"/>
      <c r="P183" s="392"/>
      <c r="Q183" s="392"/>
      <c r="R183" s="392"/>
      <c r="AI183" s="32"/>
    </row>
    <row r="184" spans="1:51" ht="15.75">
      <c r="B184" s="831" t="s">
        <v>633</v>
      </c>
      <c r="C184" s="831"/>
      <c r="D184" s="831"/>
      <c r="E184" s="831"/>
      <c r="F184" s="831"/>
      <c r="G184" s="831"/>
      <c r="H184" s="831"/>
      <c r="I184" s="831"/>
      <c r="J184" s="831"/>
      <c r="K184" s="831"/>
      <c r="L184" s="831"/>
      <c r="M184" s="831"/>
      <c r="N184" s="831"/>
      <c r="O184" s="831"/>
      <c r="P184" s="831"/>
      <c r="Q184" s="831"/>
      <c r="R184" s="831"/>
      <c r="S184" s="831"/>
      <c r="T184" s="831"/>
      <c r="U184" s="831"/>
      <c r="V184" s="831"/>
      <c r="W184" s="831"/>
      <c r="X184" s="831"/>
      <c r="Y184" s="831"/>
      <c r="Z184" s="831"/>
      <c r="AA184" s="831"/>
      <c r="AB184" s="831"/>
      <c r="AC184" s="831"/>
      <c r="AD184" s="831"/>
      <c r="AE184" s="831"/>
      <c r="AF184" s="831"/>
      <c r="AG184" s="831"/>
      <c r="AH184" s="831"/>
      <c r="AI184" s="831"/>
      <c r="AJ184" s="831"/>
      <c r="AK184" s="831"/>
      <c r="AL184" s="831"/>
      <c r="AM184" s="831"/>
      <c r="AN184" s="831"/>
      <c r="AO184" s="831"/>
      <c r="AP184" s="831"/>
      <c r="AQ184" s="831"/>
      <c r="AR184" s="831"/>
      <c r="AS184" s="831"/>
      <c r="AT184" s="831"/>
      <c r="AU184" s="831"/>
      <c r="AV184" s="831"/>
      <c r="AW184" s="831"/>
      <c r="AX184" s="831"/>
      <c r="AY184" s="831"/>
    </row>
    <row r="185" spans="1:51" ht="16.5" thickBot="1">
      <c r="A185" s="449" t="s">
        <v>401</v>
      </c>
      <c r="B185" s="602"/>
      <c r="C185" s="602"/>
      <c r="D185" s="602"/>
      <c r="E185" s="602"/>
      <c r="F185" s="602"/>
      <c r="G185" s="602"/>
      <c r="H185" s="602"/>
      <c r="I185" s="602"/>
      <c r="J185" s="602"/>
      <c r="K185" s="602"/>
      <c r="L185" s="602"/>
      <c r="M185" s="602"/>
      <c r="N185" s="602"/>
      <c r="O185" s="602"/>
      <c r="P185" s="602"/>
      <c r="Q185" s="602"/>
      <c r="R185" s="602"/>
      <c r="S185" s="602"/>
      <c r="T185" s="602"/>
      <c r="U185" s="602"/>
      <c r="V185" s="602"/>
      <c r="W185" s="602"/>
      <c r="X185" s="602"/>
      <c r="Y185" s="602"/>
      <c r="Z185" s="602"/>
      <c r="AA185" s="602"/>
      <c r="AB185" s="602"/>
      <c r="AC185" s="602"/>
      <c r="AD185" s="602"/>
      <c r="AE185" s="602"/>
      <c r="AF185" s="602"/>
      <c r="AG185" s="602"/>
      <c r="AH185" s="602"/>
      <c r="AI185" s="602"/>
      <c r="AJ185" s="602"/>
      <c r="AK185" s="602"/>
      <c r="AL185" s="602"/>
      <c r="AM185" s="602"/>
      <c r="AN185" s="602"/>
      <c r="AO185" s="602"/>
      <c r="AP185" s="602"/>
      <c r="AQ185" s="602"/>
      <c r="AR185" s="602"/>
      <c r="AS185" s="602"/>
      <c r="AT185" s="602"/>
      <c r="AU185" s="602"/>
      <c r="AV185" s="602"/>
      <c r="AW185" s="602"/>
      <c r="AX185" s="602"/>
      <c r="AY185" s="602"/>
    </row>
    <row r="186" spans="1:51" ht="15.75" thickBot="1">
      <c r="A186" s="815" t="s">
        <v>403</v>
      </c>
      <c r="B186" s="815"/>
      <c r="C186" s="390">
        <v>5000000</v>
      </c>
      <c r="D186" s="382"/>
      <c r="E186" s="382"/>
      <c r="F186" s="382"/>
      <c r="G186" s="383"/>
      <c r="H186" s="383"/>
      <c r="I186" s="383"/>
      <c r="J186" s="383"/>
      <c r="K186" s="383"/>
      <c r="L186" s="383"/>
      <c r="M186" s="384"/>
      <c r="N186" s="384"/>
      <c r="O186" s="384"/>
      <c r="P186" s="384"/>
      <c r="Q186" s="384"/>
      <c r="R186" s="384"/>
      <c r="S186" s="385"/>
      <c r="T186" s="385"/>
      <c r="U186" s="385"/>
      <c r="V186" s="385"/>
      <c r="W186" s="385"/>
      <c r="X186" s="385"/>
      <c r="Y186" s="385"/>
      <c r="Z186" s="385"/>
      <c r="AA186" s="385"/>
      <c r="AB186" s="385"/>
      <c r="AC186" s="385"/>
      <c r="AD186" s="385"/>
      <c r="AE186" s="385"/>
      <c r="AF186" s="385"/>
      <c r="AG186" s="386"/>
      <c r="AH186" s="386"/>
      <c r="AI186" s="386"/>
      <c r="AJ186" s="386"/>
      <c r="AK186" s="386"/>
      <c r="AL186" s="386"/>
      <c r="AM186" s="386"/>
      <c r="AN186" s="386"/>
      <c r="AO186" s="386"/>
      <c r="AP186" s="386"/>
      <c r="AQ186" s="386"/>
      <c r="AR186" s="386"/>
      <c r="AS186" s="386"/>
      <c r="AT186" s="386"/>
      <c r="AU186" s="386"/>
      <c r="AV186" s="386"/>
      <c r="AW186" s="386"/>
      <c r="AX186" s="386"/>
      <c r="AY186" s="386"/>
    </row>
    <row r="187" spans="1:51">
      <c r="A187" s="816" t="s">
        <v>404</v>
      </c>
      <c r="B187" s="819" t="s">
        <v>405</v>
      </c>
      <c r="C187" s="820" t="s">
        <v>406</v>
      </c>
      <c r="D187" s="820"/>
      <c r="E187" s="820"/>
      <c r="F187" s="820"/>
      <c r="G187" s="820"/>
      <c r="H187" s="820"/>
      <c r="I187" s="820"/>
      <c r="J187" s="820"/>
      <c r="K187" s="820"/>
      <c r="L187" s="820"/>
      <c r="M187" s="820"/>
      <c r="N187" s="820"/>
      <c r="O187" s="820"/>
      <c r="P187" s="820"/>
      <c r="Q187" s="820"/>
      <c r="R187" s="820"/>
      <c r="S187" s="820"/>
      <c r="T187" s="821" t="s">
        <v>407</v>
      </c>
      <c r="U187" s="822"/>
      <c r="V187" s="822"/>
      <c r="W187" s="822"/>
      <c r="X187" s="822"/>
      <c r="Y187" s="822"/>
      <c r="Z187" s="822"/>
      <c r="AA187" s="822"/>
      <c r="AB187" s="822"/>
      <c r="AC187" s="822"/>
      <c r="AD187" s="822"/>
      <c r="AE187" s="823"/>
      <c r="AF187" s="824" t="s">
        <v>408</v>
      </c>
      <c r="AG187" s="827" t="s">
        <v>409</v>
      </c>
      <c r="AH187" s="828"/>
      <c r="AI187" s="828"/>
      <c r="AJ187" s="828"/>
      <c r="AK187" s="828"/>
      <c r="AL187" s="828"/>
      <c r="AM187" s="828"/>
      <c r="AN187" s="828"/>
      <c r="AO187" s="828"/>
      <c r="AP187" s="828"/>
      <c r="AQ187" s="828"/>
      <c r="AR187" s="829"/>
      <c r="AS187" s="387"/>
      <c r="AT187" s="387"/>
      <c r="AU187" s="387"/>
      <c r="AV187" s="387"/>
      <c r="AW187" s="798" t="s">
        <v>410</v>
      </c>
      <c r="AX187" s="799" t="s">
        <v>411</v>
      </c>
      <c r="AY187" s="800" t="s">
        <v>412</v>
      </c>
    </row>
    <row r="188" spans="1:51">
      <c r="A188" s="817"/>
      <c r="B188" s="801"/>
      <c r="C188" s="801" t="s">
        <v>413</v>
      </c>
      <c r="D188" s="801" t="s">
        <v>414</v>
      </c>
      <c r="E188" s="801" t="s">
        <v>415</v>
      </c>
      <c r="F188" s="801" t="s">
        <v>416</v>
      </c>
      <c r="G188" s="802" t="s">
        <v>417</v>
      </c>
      <c r="H188" s="802" t="s">
        <v>418</v>
      </c>
      <c r="I188" s="804" t="s">
        <v>419</v>
      </c>
      <c r="J188" s="806" t="s">
        <v>420</v>
      </c>
      <c r="K188" s="804" t="s">
        <v>421</v>
      </c>
      <c r="L188" s="806" t="s">
        <v>422</v>
      </c>
      <c r="M188" s="808" t="s">
        <v>423</v>
      </c>
      <c r="N188" s="808" t="s">
        <v>424</v>
      </c>
      <c r="O188" s="810" t="s">
        <v>425</v>
      </c>
      <c r="P188" s="810" t="s">
        <v>426</v>
      </c>
      <c r="Q188" s="808" t="s">
        <v>427</v>
      </c>
      <c r="R188" s="808" t="s">
        <v>428</v>
      </c>
      <c r="S188" s="801" t="s">
        <v>429</v>
      </c>
      <c r="T188" s="796" t="s">
        <v>430</v>
      </c>
      <c r="U188" s="796" t="s">
        <v>431</v>
      </c>
      <c r="V188" s="796" t="s">
        <v>432</v>
      </c>
      <c r="W188" s="796" t="s">
        <v>433</v>
      </c>
      <c r="X188" s="796" t="s">
        <v>434</v>
      </c>
      <c r="Y188" s="796" t="s">
        <v>435</v>
      </c>
      <c r="Z188" s="796" t="s">
        <v>436</v>
      </c>
      <c r="AA188" s="796" t="s">
        <v>437</v>
      </c>
      <c r="AB188" s="796" t="s">
        <v>438</v>
      </c>
      <c r="AC188" s="796" t="s">
        <v>439</v>
      </c>
      <c r="AD188" s="796" t="s">
        <v>440</v>
      </c>
      <c r="AE188" s="796" t="s">
        <v>441</v>
      </c>
      <c r="AF188" s="825"/>
      <c r="AG188" s="796" t="s">
        <v>430</v>
      </c>
      <c r="AH188" s="796" t="s">
        <v>431</v>
      </c>
      <c r="AI188" s="796" t="s">
        <v>432</v>
      </c>
      <c r="AJ188" s="796" t="s">
        <v>433</v>
      </c>
      <c r="AK188" s="796" t="s">
        <v>434</v>
      </c>
      <c r="AL188" s="796" t="s">
        <v>435</v>
      </c>
      <c r="AM188" s="796" t="s">
        <v>436</v>
      </c>
      <c r="AN188" s="796" t="s">
        <v>437</v>
      </c>
      <c r="AO188" s="796" t="s">
        <v>438</v>
      </c>
      <c r="AP188" s="796" t="s">
        <v>439</v>
      </c>
      <c r="AQ188" s="796" t="s">
        <v>440</v>
      </c>
      <c r="AR188" s="796" t="s">
        <v>441</v>
      </c>
      <c r="AS188" s="794" t="s">
        <v>442</v>
      </c>
      <c r="AT188" s="794" t="s">
        <v>443</v>
      </c>
      <c r="AU188" s="796" t="s">
        <v>444</v>
      </c>
      <c r="AV188" s="794" t="s">
        <v>686</v>
      </c>
      <c r="AW188" s="798"/>
      <c r="AX188" s="799"/>
      <c r="AY188" s="800"/>
    </row>
    <row r="189" spans="1:51">
      <c r="A189" s="818"/>
      <c r="B189" s="802"/>
      <c r="C189" s="802"/>
      <c r="D189" s="802"/>
      <c r="E189" s="802"/>
      <c r="F189" s="802"/>
      <c r="G189" s="803"/>
      <c r="H189" s="803"/>
      <c r="I189" s="805"/>
      <c r="J189" s="807"/>
      <c r="K189" s="805"/>
      <c r="L189" s="807"/>
      <c r="M189" s="809"/>
      <c r="N189" s="809"/>
      <c r="O189" s="811"/>
      <c r="P189" s="811"/>
      <c r="Q189" s="809"/>
      <c r="R189" s="809"/>
      <c r="S189" s="802" t="s">
        <v>429</v>
      </c>
      <c r="T189" s="797"/>
      <c r="U189" s="797"/>
      <c r="V189" s="797"/>
      <c r="W189" s="797"/>
      <c r="X189" s="797"/>
      <c r="Y189" s="797"/>
      <c r="Z189" s="797"/>
      <c r="AA189" s="797"/>
      <c r="AB189" s="797"/>
      <c r="AC189" s="797"/>
      <c r="AD189" s="797"/>
      <c r="AE189" s="797"/>
      <c r="AF189" s="826" t="s">
        <v>445</v>
      </c>
      <c r="AG189" s="797"/>
      <c r="AH189" s="797"/>
      <c r="AI189" s="797"/>
      <c r="AJ189" s="797"/>
      <c r="AK189" s="797"/>
      <c r="AL189" s="797"/>
      <c r="AM189" s="797"/>
      <c r="AN189" s="797"/>
      <c r="AO189" s="797"/>
      <c r="AP189" s="797"/>
      <c r="AQ189" s="797"/>
      <c r="AR189" s="797"/>
      <c r="AS189" s="794"/>
      <c r="AT189" s="794"/>
      <c r="AU189" s="797"/>
      <c r="AV189" s="794"/>
      <c r="AW189" s="798"/>
      <c r="AX189" s="799"/>
      <c r="AY189" s="800"/>
    </row>
    <row r="190" spans="1:51" ht="112.5">
      <c r="A190" s="462" t="s">
        <v>446</v>
      </c>
      <c r="B190" s="454" t="s">
        <v>634</v>
      </c>
      <c r="C190" s="454" t="s">
        <v>635</v>
      </c>
      <c r="D190" s="455" t="s">
        <v>636</v>
      </c>
      <c r="E190" s="454" t="s">
        <v>502</v>
      </c>
      <c r="F190" s="434" t="s">
        <v>451</v>
      </c>
      <c r="G190" s="456" t="s">
        <v>637</v>
      </c>
      <c r="H190" s="455" t="s">
        <v>638</v>
      </c>
      <c r="I190" s="410" t="s">
        <v>451</v>
      </c>
      <c r="J190" s="410" t="s">
        <v>454</v>
      </c>
      <c r="K190" s="410">
        <v>0</v>
      </c>
      <c r="L190" s="410" t="s">
        <v>455</v>
      </c>
      <c r="M190" s="388">
        <v>0</v>
      </c>
      <c r="N190" s="389">
        <v>30</v>
      </c>
      <c r="O190" s="388">
        <v>30.01</v>
      </c>
      <c r="P190" s="389">
        <v>70</v>
      </c>
      <c r="Q190" s="388">
        <v>70.010000000000005</v>
      </c>
      <c r="R190" s="388">
        <v>130</v>
      </c>
      <c r="S190" s="451">
        <v>50</v>
      </c>
      <c r="T190" s="406">
        <f>T191+T192+T193</f>
        <v>31</v>
      </c>
      <c r="U190" s="406">
        <f t="shared" ref="U190:AE190" si="22">U191+U192+U193</f>
        <v>31</v>
      </c>
      <c r="V190" s="406">
        <f t="shared" si="22"/>
        <v>54</v>
      </c>
      <c r="W190" s="406">
        <f t="shared" si="22"/>
        <v>53</v>
      </c>
      <c r="X190" s="406">
        <f t="shared" si="22"/>
        <v>54</v>
      </c>
      <c r="Y190" s="406">
        <f t="shared" si="22"/>
        <v>54</v>
      </c>
      <c r="Z190" s="406">
        <f t="shared" si="22"/>
        <v>53</v>
      </c>
      <c r="AA190" s="406">
        <f t="shared" si="22"/>
        <v>54</v>
      </c>
      <c r="AB190" s="406">
        <f t="shared" si="22"/>
        <v>55</v>
      </c>
      <c r="AC190" s="406">
        <f t="shared" si="22"/>
        <v>53</v>
      </c>
      <c r="AD190" s="406">
        <f t="shared" si="22"/>
        <v>54</v>
      </c>
      <c r="AE190" s="406">
        <f t="shared" si="22"/>
        <v>54</v>
      </c>
      <c r="AF190" s="428">
        <f>AF191+AF192+AF193</f>
        <v>440</v>
      </c>
      <c r="AG190" s="419">
        <f>AG191+AG192+AG193</f>
        <v>24</v>
      </c>
      <c r="AH190" s="419">
        <f t="shared" ref="AH190:AV190" si="23">AH191+AH192+AH193</f>
        <v>12</v>
      </c>
      <c r="AI190" s="419">
        <f t="shared" si="23"/>
        <v>37</v>
      </c>
      <c r="AJ190" s="419">
        <f t="shared" si="23"/>
        <v>0</v>
      </c>
      <c r="AK190" s="419">
        <f t="shared" si="23"/>
        <v>0</v>
      </c>
      <c r="AL190" s="419">
        <f t="shared" si="23"/>
        <v>0</v>
      </c>
      <c r="AM190" s="419">
        <f t="shared" si="23"/>
        <v>0</v>
      </c>
      <c r="AN190" s="419">
        <f t="shared" si="23"/>
        <v>3</v>
      </c>
      <c r="AO190" s="419">
        <f t="shared" si="23"/>
        <v>0</v>
      </c>
      <c r="AP190" s="419">
        <f t="shared" si="23"/>
        <v>0</v>
      </c>
      <c r="AQ190" s="419">
        <f t="shared" si="23"/>
        <v>0</v>
      </c>
      <c r="AR190" s="419">
        <f t="shared" si="23"/>
        <v>0</v>
      </c>
      <c r="AS190" s="419">
        <f t="shared" si="23"/>
        <v>34</v>
      </c>
      <c r="AT190" s="419">
        <f t="shared" si="23"/>
        <v>14</v>
      </c>
      <c r="AU190" s="419">
        <f t="shared" si="23"/>
        <v>14</v>
      </c>
      <c r="AV190" s="419">
        <f t="shared" si="23"/>
        <v>63</v>
      </c>
      <c r="AW190" s="414">
        <f t="shared" ref="AW190:AW193" si="24">AV190+AU190+AT190+AS190+AN190+AM190+AL190+AK190+AJ190+AI190+AH190+AG190</f>
        <v>201</v>
      </c>
      <c r="AX190" s="428">
        <f>AX191+AX192+AX193</f>
        <v>440</v>
      </c>
      <c r="AY190" s="452">
        <f t="shared" ref="AY190:AY193" si="25">AW190/AX190*100</f>
        <v>45.681818181818187</v>
      </c>
    </row>
    <row r="191" spans="1:51" ht="90">
      <c r="A191" s="812" t="s">
        <v>603</v>
      </c>
      <c r="B191" s="454" t="s">
        <v>639</v>
      </c>
      <c r="C191" s="454" t="s">
        <v>640</v>
      </c>
      <c r="D191" s="455" t="s">
        <v>636</v>
      </c>
      <c r="E191" s="454" t="s">
        <v>502</v>
      </c>
      <c r="F191" s="434" t="s">
        <v>451</v>
      </c>
      <c r="G191" s="456" t="s">
        <v>637</v>
      </c>
      <c r="H191" s="455" t="s">
        <v>638</v>
      </c>
      <c r="I191" s="410" t="s">
        <v>451</v>
      </c>
      <c r="J191" s="410" t="s">
        <v>454</v>
      </c>
      <c r="K191" s="410">
        <v>0</v>
      </c>
      <c r="L191" s="410" t="s">
        <v>455</v>
      </c>
      <c r="M191" s="388">
        <v>0</v>
      </c>
      <c r="N191" s="389">
        <v>30</v>
      </c>
      <c r="O191" s="388">
        <v>30.01</v>
      </c>
      <c r="P191" s="389">
        <v>70</v>
      </c>
      <c r="Q191" s="388">
        <v>70.010000000000005</v>
      </c>
      <c r="R191" s="388">
        <v>130</v>
      </c>
      <c r="S191" s="427">
        <v>50</v>
      </c>
      <c r="T191" s="406">
        <v>4</v>
      </c>
      <c r="U191" s="406">
        <v>4</v>
      </c>
      <c r="V191" s="406">
        <v>5</v>
      </c>
      <c r="W191" s="406">
        <v>4</v>
      </c>
      <c r="X191" s="406">
        <v>4</v>
      </c>
      <c r="Y191" s="406">
        <v>4</v>
      </c>
      <c r="Z191" s="406">
        <v>4</v>
      </c>
      <c r="AA191" s="406">
        <v>4</v>
      </c>
      <c r="AB191" s="406">
        <v>5</v>
      </c>
      <c r="AC191" s="406">
        <v>4</v>
      </c>
      <c r="AD191" s="406">
        <v>4</v>
      </c>
      <c r="AE191" s="406">
        <v>4</v>
      </c>
      <c r="AF191" s="428">
        <v>40</v>
      </c>
      <c r="AG191" s="419">
        <v>6</v>
      </c>
      <c r="AH191" s="419">
        <v>3</v>
      </c>
      <c r="AI191" s="419">
        <v>2</v>
      </c>
      <c r="AJ191" s="419">
        <v>0</v>
      </c>
      <c r="AK191" s="419">
        <v>0</v>
      </c>
      <c r="AL191" s="419">
        <v>0</v>
      </c>
      <c r="AM191" s="419">
        <v>0</v>
      </c>
      <c r="AN191" s="419">
        <v>1</v>
      </c>
      <c r="AO191" s="457"/>
      <c r="AP191" s="457"/>
      <c r="AQ191" s="457"/>
      <c r="AR191" s="457"/>
      <c r="AS191" s="419">
        <v>11</v>
      </c>
      <c r="AT191" s="419">
        <v>2</v>
      </c>
      <c r="AU191" s="419">
        <v>0</v>
      </c>
      <c r="AV191" s="419">
        <v>11</v>
      </c>
      <c r="AW191" s="414">
        <f t="shared" si="24"/>
        <v>36</v>
      </c>
      <c r="AX191" s="428">
        <v>40</v>
      </c>
      <c r="AY191" s="452">
        <f t="shared" si="25"/>
        <v>90</v>
      </c>
    </row>
    <row r="192" spans="1:51" ht="101.25">
      <c r="A192" s="813"/>
      <c r="B192" s="458" t="s">
        <v>641</v>
      </c>
      <c r="C192" s="454" t="s">
        <v>642</v>
      </c>
      <c r="D192" s="454" t="s">
        <v>643</v>
      </c>
      <c r="E192" s="454" t="s">
        <v>450</v>
      </c>
      <c r="F192" s="434" t="s">
        <v>451</v>
      </c>
      <c r="G192" s="459" t="s">
        <v>644</v>
      </c>
      <c r="H192" s="460" t="s">
        <v>509</v>
      </c>
      <c r="I192" s="410" t="s">
        <v>451</v>
      </c>
      <c r="J192" s="410" t="s">
        <v>454</v>
      </c>
      <c r="K192" s="410">
        <v>0</v>
      </c>
      <c r="L192" s="410" t="s">
        <v>455</v>
      </c>
      <c r="M192" s="388">
        <v>0</v>
      </c>
      <c r="N192" s="389">
        <v>30</v>
      </c>
      <c r="O192" s="388">
        <v>30.01</v>
      </c>
      <c r="P192" s="389">
        <v>70</v>
      </c>
      <c r="Q192" s="388">
        <v>70.010000000000005</v>
      </c>
      <c r="R192" s="388">
        <v>130</v>
      </c>
      <c r="S192" s="427">
        <v>150</v>
      </c>
      <c r="T192" s="406">
        <v>12</v>
      </c>
      <c r="U192" s="406">
        <v>12</v>
      </c>
      <c r="V192" s="406">
        <v>12</v>
      </c>
      <c r="W192" s="406">
        <v>12</v>
      </c>
      <c r="X192" s="406">
        <v>13</v>
      </c>
      <c r="Y192" s="406">
        <v>13</v>
      </c>
      <c r="Z192" s="406">
        <v>12</v>
      </c>
      <c r="AA192" s="406">
        <v>13</v>
      </c>
      <c r="AB192" s="406">
        <v>13</v>
      </c>
      <c r="AC192" s="406">
        <v>12</v>
      </c>
      <c r="AD192" s="406">
        <v>13</v>
      </c>
      <c r="AE192" s="406">
        <v>13</v>
      </c>
      <c r="AF192" s="428">
        <v>100</v>
      </c>
      <c r="AG192" s="419">
        <v>6</v>
      </c>
      <c r="AH192" s="419">
        <v>3</v>
      </c>
      <c r="AI192" s="419">
        <v>2</v>
      </c>
      <c r="AJ192" s="419">
        <v>0</v>
      </c>
      <c r="AK192" s="419">
        <v>0</v>
      </c>
      <c r="AL192" s="419">
        <v>0</v>
      </c>
      <c r="AM192" s="419">
        <v>0</v>
      </c>
      <c r="AN192" s="419">
        <v>1</v>
      </c>
      <c r="AO192" s="457"/>
      <c r="AP192" s="457"/>
      <c r="AQ192" s="457"/>
      <c r="AR192" s="457"/>
      <c r="AS192" s="419">
        <v>12</v>
      </c>
      <c r="AT192" s="419">
        <v>8</v>
      </c>
      <c r="AU192" s="419">
        <v>0</v>
      </c>
      <c r="AV192" s="419">
        <v>11</v>
      </c>
      <c r="AW192" s="414">
        <f t="shared" si="24"/>
        <v>43</v>
      </c>
      <c r="AX192" s="428">
        <v>100</v>
      </c>
      <c r="AY192" s="452">
        <f t="shared" si="25"/>
        <v>43</v>
      </c>
    </row>
    <row r="193" spans="1:51" ht="135">
      <c r="A193" s="814"/>
      <c r="B193" s="454" t="s">
        <v>645</v>
      </c>
      <c r="C193" s="454" t="s">
        <v>646</v>
      </c>
      <c r="D193" s="454" t="s">
        <v>647</v>
      </c>
      <c r="E193" s="454" t="s">
        <v>450</v>
      </c>
      <c r="F193" s="434" t="s">
        <v>451</v>
      </c>
      <c r="G193" s="461" t="s">
        <v>452</v>
      </c>
      <c r="H193" s="460" t="s">
        <v>466</v>
      </c>
      <c r="I193" s="410" t="s">
        <v>451</v>
      </c>
      <c r="J193" s="410" t="s">
        <v>454</v>
      </c>
      <c r="K193" s="410">
        <v>0</v>
      </c>
      <c r="L193" s="410" t="s">
        <v>455</v>
      </c>
      <c r="M193" s="388">
        <v>0</v>
      </c>
      <c r="N193" s="389">
        <v>30</v>
      </c>
      <c r="O193" s="388">
        <v>30.01</v>
      </c>
      <c r="P193" s="389">
        <v>70</v>
      </c>
      <c r="Q193" s="388">
        <v>70.010000000000005</v>
      </c>
      <c r="R193" s="388">
        <v>130</v>
      </c>
      <c r="S193" s="427">
        <v>400</v>
      </c>
      <c r="T193" s="406">
        <v>15</v>
      </c>
      <c r="U193" s="406">
        <v>15</v>
      </c>
      <c r="V193" s="406">
        <v>37</v>
      </c>
      <c r="W193" s="406">
        <v>37</v>
      </c>
      <c r="X193" s="406">
        <v>37</v>
      </c>
      <c r="Y193" s="406">
        <v>37</v>
      </c>
      <c r="Z193" s="406">
        <v>37</v>
      </c>
      <c r="AA193" s="406">
        <v>37</v>
      </c>
      <c r="AB193" s="406">
        <v>37</v>
      </c>
      <c r="AC193" s="406">
        <v>37</v>
      </c>
      <c r="AD193" s="406">
        <v>37</v>
      </c>
      <c r="AE193" s="406">
        <v>37</v>
      </c>
      <c r="AF193" s="428">
        <v>300</v>
      </c>
      <c r="AG193" s="419">
        <v>12</v>
      </c>
      <c r="AH193" s="419">
        <v>6</v>
      </c>
      <c r="AI193" s="419">
        <v>33</v>
      </c>
      <c r="AJ193" s="419">
        <v>0</v>
      </c>
      <c r="AK193" s="419">
        <v>0</v>
      </c>
      <c r="AL193" s="419">
        <v>0</v>
      </c>
      <c r="AM193" s="419">
        <v>0</v>
      </c>
      <c r="AN193" s="419">
        <v>1</v>
      </c>
      <c r="AO193" s="457"/>
      <c r="AP193" s="457"/>
      <c r="AQ193" s="457"/>
      <c r="AR193" s="457"/>
      <c r="AS193" s="419">
        <v>11</v>
      </c>
      <c r="AT193" s="419">
        <v>4</v>
      </c>
      <c r="AU193" s="419">
        <v>14</v>
      </c>
      <c r="AV193" s="419">
        <v>41</v>
      </c>
      <c r="AW193" s="414">
        <f t="shared" si="24"/>
        <v>122</v>
      </c>
      <c r="AX193" s="428">
        <v>300</v>
      </c>
      <c r="AY193" s="452">
        <f t="shared" si="25"/>
        <v>40.666666666666664</v>
      </c>
    </row>
    <row r="194" spans="1:51">
      <c r="A194" s="463"/>
      <c r="B194" s="463"/>
      <c r="C194" s="463"/>
      <c r="D194" s="463"/>
      <c r="E194" s="463"/>
      <c r="F194" s="463"/>
      <c r="G194" s="463"/>
      <c r="H194" s="463"/>
      <c r="I194" s="463"/>
      <c r="J194" s="463"/>
      <c r="K194" s="463"/>
      <c r="L194" s="463"/>
      <c r="M194" s="463"/>
      <c r="N194" s="463"/>
      <c r="O194" s="463"/>
      <c r="P194" s="463"/>
      <c r="Q194" s="463"/>
      <c r="R194" s="463"/>
      <c r="S194" s="463"/>
      <c r="T194" s="463"/>
      <c r="U194" s="463"/>
      <c r="V194" s="463"/>
      <c r="W194" s="463"/>
      <c r="X194" s="463"/>
      <c r="Y194" s="463"/>
      <c r="Z194" s="463"/>
      <c r="AA194" s="463"/>
      <c r="AB194" s="463"/>
      <c r="AC194" s="463"/>
      <c r="AD194" s="463"/>
      <c r="AE194" s="463"/>
      <c r="AF194" s="463"/>
      <c r="AG194" s="463"/>
      <c r="AH194" s="463"/>
      <c r="AI194" s="463"/>
      <c r="AJ194" s="463"/>
      <c r="AK194" s="463"/>
      <c r="AL194" s="463"/>
      <c r="AM194" s="463"/>
      <c r="AN194" s="463"/>
      <c r="AO194" s="463"/>
      <c r="AP194" s="463"/>
      <c r="AQ194" s="463"/>
      <c r="AR194" s="463"/>
      <c r="AS194" s="463"/>
      <c r="AT194" s="463"/>
      <c r="AU194" s="463"/>
      <c r="AV194" s="463"/>
      <c r="AW194" s="463"/>
      <c r="AX194" s="463"/>
      <c r="AY194" s="463"/>
    </row>
    <row r="195" spans="1:51">
      <c r="M195" s="392"/>
      <c r="N195" s="392"/>
      <c r="O195" s="392"/>
      <c r="P195" s="392"/>
      <c r="Q195" s="392"/>
      <c r="R195" s="392"/>
    </row>
    <row r="196" spans="1:51" ht="16.5" thickBot="1">
      <c r="A196" s="449" t="s">
        <v>401</v>
      </c>
      <c r="B196" s="448"/>
      <c r="C196" s="448"/>
      <c r="D196" s="448"/>
      <c r="E196" s="448"/>
      <c r="F196" s="448"/>
      <c r="G196" s="448"/>
      <c r="H196" s="448"/>
      <c r="I196" s="448"/>
      <c r="J196" s="448"/>
      <c r="K196" s="448"/>
      <c r="L196" s="448"/>
      <c r="M196" s="448"/>
      <c r="N196" s="448"/>
      <c r="O196" s="448"/>
      <c r="P196" s="448"/>
      <c r="Q196" s="448"/>
      <c r="R196" s="448"/>
      <c r="S196" s="448"/>
      <c r="T196" s="448"/>
      <c r="U196" s="448"/>
      <c r="V196" s="448"/>
      <c r="W196" s="448"/>
      <c r="X196" s="448"/>
      <c r="Y196" s="448"/>
      <c r="Z196" s="448"/>
      <c r="AA196" s="448"/>
      <c r="AB196" s="448"/>
      <c r="AC196" s="448"/>
      <c r="AD196" s="448"/>
      <c r="AE196" s="448"/>
      <c r="AF196" s="448"/>
      <c r="AG196" s="448"/>
      <c r="AH196" s="448"/>
      <c r="AI196" s="448"/>
      <c r="AJ196" s="448"/>
      <c r="AK196" s="448"/>
      <c r="AL196" s="448"/>
      <c r="AM196" s="448"/>
      <c r="AN196" s="448"/>
      <c r="AO196" s="448"/>
      <c r="AP196" s="448"/>
      <c r="AQ196" s="448"/>
      <c r="AR196" s="448"/>
      <c r="AS196" s="448"/>
      <c r="AT196" s="448"/>
      <c r="AU196" s="448"/>
      <c r="AV196" s="448"/>
      <c r="AW196" s="448"/>
      <c r="AX196" s="448"/>
      <c r="AY196" s="448"/>
    </row>
    <row r="197" spans="1:51" ht="15.75" thickBot="1">
      <c r="A197" s="815" t="s">
        <v>403</v>
      </c>
      <c r="B197" s="815"/>
      <c r="C197" s="390" t="s">
        <v>648</v>
      </c>
      <c r="D197" s="382"/>
      <c r="E197" s="382"/>
      <c r="F197" s="382"/>
      <c r="G197" s="383"/>
      <c r="H197" s="383"/>
      <c r="I197" s="383"/>
      <c r="J197" s="383"/>
      <c r="K197" s="383"/>
      <c r="L197" s="383"/>
      <c r="M197" s="384"/>
      <c r="N197" s="384"/>
      <c r="O197" s="384"/>
      <c r="P197" s="384"/>
      <c r="Q197" s="384"/>
      <c r="R197" s="384"/>
      <c r="S197" s="385"/>
      <c r="T197" s="385"/>
      <c r="U197" s="385"/>
      <c r="V197" s="385"/>
      <c r="W197" s="385"/>
      <c r="X197" s="385"/>
      <c r="Y197" s="385"/>
      <c r="Z197" s="385"/>
      <c r="AA197" s="385"/>
      <c r="AB197" s="385"/>
      <c r="AC197" s="385"/>
      <c r="AD197" s="385"/>
      <c r="AE197" s="385"/>
      <c r="AF197" s="385"/>
      <c r="AG197" s="386"/>
      <c r="AH197" s="386"/>
      <c r="AI197" s="386"/>
      <c r="AJ197" s="386"/>
      <c r="AK197" s="386"/>
      <c r="AL197" s="386"/>
      <c r="AM197" s="386"/>
      <c r="AN197" s="386"/>
      <c r="AO197" s="386"/>
      <c r="AP197" s="386"/>
      <c r="AQ197" s="386"/>
      <c r="AR197" s="386"/>
      <c r="AS197" s="386"/>
      <c r="AT197" s="386"/>
      <c r="AU197" s="386"/>
      <c r="AV197" s="386"/>
      <c r="AW197" s="386"/>
      <c r="AX197" s="386"/>
      <c r="AY197" s="386"/>
    </row>
    <row r="198" spans="1:51">
      <c r="A198" s="816" t="s">
        <v>404</v>
      </c>
      <c r="B198" s="819" t="s">
        <v>405</v>
      </c>
      <c r="C198" s="820" t="s">
        <v>406</v>
      </c>
      <c r="D198" s="820"/>
      <c r="E198" s="820"/>
      <c r="F198" s="820"/>
      <c r="G198" s="820"/>
      <c r="H198" s="820"/>
      <c r="I198" s="820"/>
      <c r="J198" s="820"/>
      <c r="K198" s="820"/>
      <c r="L198" s="820"/>
      <c r="M198" s="820"/>
      <c r="N198" s="820"/>
      <c r="O198" s="820"/>
      <c r="P198" s="820"/>
      <c r="Q198" s="820"/>
      <c r="R198" s="820"/>
      <c r="S198" s="820"/>
      <c r="T198" s="821" t="s">
        <v>407</v>
      </c>
      <c r="U198" s="822"/>
      <c r="V198" s="822"/>
      <c r="W198" s="822"/>
      <c r="X198" s="822"/>
      <c r="Y198" s="822"/>
      <c r="Z198" s="822"/>
      <c r="AA198" s="822"/>
      <c r="AB198" s="822"/>
      <c r="AC198" s="822"/>
      <c r="AD198" s="822"/>
      <c r="AE198" s="823"/>
      <c r="AF198" s="824" t="s">
        <v>408</v>
      </c>
      <c r="AG198" s="827" t="s">
        <v>409</v>
      </c>
      <c r="AH198" s="828"/>
      <c r="AI198" s="828"/>
      <c r="AJ198" s="828"/>
      <c r="AK198" s="828"/>
      <c r="AL198" s="828"/>
      <c r="AM198" s="828"/>
      <c r="AN198" s="828"/>
      <c r="AO198" s="828"/>
      <c r="AP198" s="828"/>
      <c r="AQ198" s="828"/>
      <c r="AR198" s="829"/>
      <c r="AS198" s="387"/>
      <c r="AT198" s="387"/>
      <c r="AU198" s="387"/>
      <c r="AV198" s="387"/>
      <c r="AW198" s="798" t="s">
        <v>410</v>
      </c>
      <c r="AX198" s="799" t="s">
        <v>411</v>
      </c>
      <c r="AY198" s="800" t="s">
        <v>412</v>
      </c>
    </row>
    <row r="199" spans="1:51">
      <c r="A199" s="817"/>
      <c r="B199" s="801"/>
      <c r="C199" s="801" t="s">
        <v>413</v>
      </c>
      <c r="D199" s="801" t="s">
        <v>414</v>
      </c>
      <c r="E199" s="801" t="s">
        <v>415</v>
      </c>
      <c r="F199" s="801" t="s">
        <v>416</v>
      </c>
      <c r="G199" s="802" t="s">
        <v>417</v>
      </c>
      <c r="H199" s="802" t="s">
        <v>418</v>
      </c>
      <c r="I199" s="804" t="s">
        <v>419</v>
      </c>
      <c r="J199" s="806" t="s">
        <v>420</v>
      </c>
      <c r="K199" s="804" t="s">
        <v>421</v>
      </c>
      <c r="L199" s="806" t="s">
        <v>422</v>
      </c>
      <c r="M199" s="808" t="s">
        <v>423</v>
      </c>
      <c r="N199" s="808" t="s">
        <v>424</v>
      </c>
      <c r="O199" s="810" t="s">
        <v>425</v>
      </c>
      <c r="P199" s="810" t="s">
        <v>426</v>
      </c>
      <c r="Q199" s="808" t="s">
        <v>427</v>
      </c>
      <c r="R199" s="808" t="s">
        <v>428</v>
      </c>
      <c r="S199" s="801" t="s">
        <v>429</v>
      </c>
      <c r="T199" s="796" t="s">
        <v>430</v>
      </c>
      <c r="U199" s="796" t="s">
        <v>431</v>
      </c>
      <c r="V199" s="796" t="s">
        <v>432</v>
      </c>
      <c r="W199" s="796" t="s">
        <v>433</v>
      </c>
      <c r="X199" s="796" t="s">
        <v>434</v>
      </c>
      <c r="Y199" s="796" t="s">
        <v>435</v>
      </c>
      <c r="Z199" s="796" t="s">
        <v>436</v>
      </c>
      <c r="AA199" s="796" t="s">
        <v>437</v>
      </c>
      <c r="AB199" s="796" t="s">
        <v>438</v>
      </c>
      <c r="AC199" s="796" t="s">
        <v>439</v>
      </c>
      <c r="AD199" s="796" t="s">
        <v>440</v>
      </c>
      <c r="AE199" s="796" t="s">
        <v>441</v>
      </c>
      <c r="AF199" s="825"/>
      <c r="AG199" s="796" t="s">
        <v>430</v>
      </c>
      <c r="AH199" s="796" t="s">
        <v>431</v>
      </c>
      <c r="AI199" s="796" t="s">
        <v>432</v>
      </c>
      <c r="AJ199" s="796" t="s">
        <v>433</v>
      </c>
      <c r="AK199" s="796" t="s">
        <v>434</v>
      </c>
      <c r="AL199" s="796" t="s">
        <v>435</v>
      </c>
      <c r="AM199" s="796" t="s">
        <v>436</v>
      </c>
      <c r="AN199" s="796" t="s">
        <v>437</v>
      </c>
      <c r="AO199" s="796" t="s">
        <v>438</v>
      </c>
      <c r="AP199" s="796" t="s">
        <v>439</v>
      </c>
      <c r="AQ199" s="796" t="s">
        <v>440</v>
      </c>
      <c r="AR199" s="796" t="s">
        <v>441</v>
      </c>
      <c r="AS199" s="794" t="s">
        <v>442</v>
      </c>
      <c r="AT199" s="794" t="s">
        <v>443</v>
      </c>
      <c r="AU199" s="796" t="s">
        <v>444</v>
      </c>
      <c r="AV199" s="794" t="s">
        <v>686</v>
      </c>
      <c r="AW199" s="798"/>
      <c r="AX199" s="799"/>
      <c r="AY199" s="800"/>
    </row>
    <row r="200" spans="1:51">
      <c r="A200" s="818"/>
      <c r="B200" s="802"/>
      <c r="C200" s="802"/>
      <c r="D200" s="802"/>
      <c r="E200" s="802"/>
      <c r="F200" s="802"/>
      <c r="G200" s="803"/>
      <c r="H200" s="803"/>
      <c r="I200" s="805"/>
      <c r="J200" s="807"/>
      <c r="K200" s="805"/>
      <c r="L200" s="807"/>
      <c r="M200" s="809"/>
      <c r="N200" s="809"/>
      <c r="O200" s="811"/>
      <c r="P200" s="811"/>
      <c r="Q200" s="809"/>
      <c r="R200" s="809"/>
      <c r="S200" s="802" t="s">
        <v>429</v>
      </c>
      <c r="T200" s="797"/>
      <c r="U200" s="797"/>
      <c r="V200" s="797"/>
      <c r="W200" s="797"/>
      <c r="X200" s="797"/>
      <c r="Y200" s="797"/>
      <c r="Z200" s="797"/>
      <c r="AA200" s="797"/>
      <c r="AB200" s="797"/>
      <c r="AC200" s="797"/>
      <c r="AD200" s="797"/>
      <c r="AE200" s="797"/>
      <c r="AF200" s="826" t="s">
        <v>445</v>
      </c>
      <c r="AG200" s="797"/>
      <c r="AH200" s="797"/>
      <c r="AI200" s="797"/>
      <c r="AJ200" s="797"/>
      <c r="AK200" s="797"/>
      <c r="AL200" s="797"/>
      <c r="AM200" s="797"/>
      <c r="AN200" s="797"/>
      <c r="AO200" s="797"/>
      <c r="AP200" s="797"/>
      <c r="AQ200" s="797"/>
      <c r="AR200" s="797"/>
      <c r="AS200" s="794"/>
      <c r="AT200" s="794"/>
      <c r="AU200" s="797"/>
      <c r="AV200" s="794"/>
      <c r="AW200" s="798"/>
      <c r="AX200" s="799"/>
      <c r="AY200" s="800"/>
    </row>
    <row r="201" spans="1:51" ht="90">
      <c r="A201" s="795" t="s">
        <v>446</v>
      </c>
      <c r="B201" s="454" t="s">
        <v>649</v>
      </c>
      <c r="C201" s="454" t="s">
        <v>650</v>
      </c>
      <c r="D201" s="455" t="s">
        <v>636</v>
      </c>
      <c r="E201" s="454" t="s">
        <v>502</v>
      </c>
      <c r="F201" s="434" t="s">
        <v>451</v>
      </c>
      <c r="G201" s="456" t="s">
        <v>637</v>
      </c>
      <c r="H201" s="455" t="s">
        <v>638</v>
      </c>
      <c r="I201" s="410" t="s">
        <v>451</v>
      </c>
      <c r="J201" s="410" t="s">
        <v>454</v>
      </c>
      <c r="K201" s="410">
        <v>0</v>
      </c>
      <c r="L201" s="410" t="s">
        <v>455</v>
      </c>
      <c r="M201" s="388">
        <v>0</v>
      </c>
      <c r="N201" s="389">
        <v>30</v>
      </c>
      <c r="O201" s="388">
        <v>30.01</v>
      </c>
      <c r="P201" s="389">
        <v>70</v>
      </c>
      <c r="Q201" s="388">
        <v>70.010000000000005</v>
      </c>
      <c r="R201" s="388">
        <v>130</v>
      </c>
      <c r="S201" s="451">
        <v>50</v>
      </c>
      <c r="T201" s="406">
        <f>T202+T203+T204</f>
        <v>0</v>
      </c>
      <c r="U201" s="406">
        <f t="shared" ref="U201:AE201" si="26">U202+U203+U204</f>
        <v>0</v>
      </c>
      <c r="V201" s="406">
        <f t="shared" si="26"/>
        <v>0</v>
      </c>
      <c r="W201" s="406">
        <f t="shared" si="26"/>
        <v>0</v>
      </c>
      <c r="X201" s="406">
        <f t="shared" si="26"/>
        <v>0</v>
      </c>
      <c r="Y201" s="406">
        <f t="shared" si="26"/>
        <v>0</v>
      </c>
      <c r="Z201" s="406">
        <f t="shared" si="26"/>
        <v>0</v>
      </c>
      <c r="AA201" s="406">
        <f t="shared" si="26"/>
        <v>0</v>
      </c>
      <c r="AB201" s="406">
        <f t="shared" si="26"/>
        <v>0</v>
      </c>
      <c r="AC201" s="406">
        <f t="shared" si="26"/>
        <v>0</v>
      </c>
      <c r="AD201" s="406">
        <f t="shared" si="26"/>
        <v>0</v>
      </c>
      <c r="AE201" s="406">
        <f t="shared" si="26"/>
        <v>0</v>
      </c>
      <c r="AF201" s="428">
        <v>275</v>
      </c>
      <c r="AG201" s="419">
        <f>AG202+AG203+AG204</f>
        <v>0</v>
      </c>
      <c r="AH201" s="419">
        <f t="shared" ref="AH201:AN201" si="27">AH202+AH203+AH204</f>
        <v>0</v>
      </c>
      <c r="AI201" s="419">
        <f t="shared" si="27"/>
        <v>0</v>
      </c>
      <c r="AJ201" s="419">
        <f t="shared" si="27"/>
        <v>0</v>
      </c>
      <c r="AK201" s="419">
        <f t="shared" si="27"/>
        <v>0</v>
      </c>
      <c r="AL201" s="419">
        <f t="shared" si="27"/>
        <v>0</v>
      </c>
      <c r="AM201" s="419">
        <f t="shared" si="27"/>
        <v>0</v>
      </c>
      <c r="AN201" s="419">
        <f t="shared" si="27"/>
        <v>0</v>
      </c>
      <c r="AO201" s="419"/>
      <c r="AP201" s="419"/>
      <c r="AQ201" s="419"/>
      <c r="AR201" s="419"/>
      <c r="AS201" s="419">
        <v>22</v>
      </c>
      <c r="AT201" s="419">
        <v>16</v>
      </c>
      <c r="AU201" s="419">
        <v>107</v>
      </c>
      <c r="AV201" s="419">
        <v>68</v>
      </c>
      <c r="AW201" s="414">
        <f t="shared" ref="AW201:AW203" si="28">AV201+AU201+AT201+AS201+AN201+AM201+AL201+AK201+AJ201+AI201+AH201+AG201</f>
        <v>213</v>
      </c>
      <c r="AX201" s="428">
        <v>275</v>
      </c>
      <c r="AY201" s="464">
        <f>AW201*100/AX201</f>
        <v>77.454545454545453</v>
      </c>
    </row>
    <row r="202" spans="1:51" ht="90">
      <c r="A202" s="795"/>
      <c r="B202" s="454" t="s">
        <v>651</v>
      </c>
      <c r="C202" s="454" t="s">
        <v>652</v>
      </c>
      <c r="D202" s="455" t="s">
        <v>636</v>
      </c>
      <c r="E202" s="454" t="s">
        <v>502</v>
      </c>
      <c r="F202" s="434" t="s">
        <v>451</v>
      </c>
      <c r="G202" s="456" t="s">
        <v>637</v>
      </c>
      <c r="H202" s="455" t="s">
        <v>638</v>
      </c>
      <c r="I202" s="410" t="s">
        <v>451</v>
      </c>
      <c r="J202" s="410" t="s">
        <v>454</v>
      </c>
      <c r="K202" s="410">
        <v>0</v>
      </c>
      <c r="L202" s="410" t="s">
        <v>455</v>
      </c>
      <c r="M202" s="388">
        <v>0</v>
      </c>
      <c r="N202" s="389">
        <v>30</v>
      </c>
      <c r="O202" s="388">
        <v>30.01</v>
      </c>
      <c r="P202" s="389">
        <v>70</v>
      </c>
      <c r="Q202" s="388">
        <v>70.010000000000005</v>
      </c>
      <c r="R202" s="388">
        <v>130</v>
      </c>
      <c r="S202" s="451">
        <v>50</v>
      </c>
      <c r="T202" s="406">
        <f t="shared" ref="T202:AE203" si="29">T203+T204+T205</f>
        <v>0</v>
      </c>
      <c r="U202" s="406">
        <f t="shared" si="29"/>
        <v>0</v>
      </c>
      <c r="V202" s="406">
        <f t="shared" si="29"/>
        <v>0</v>
      </c>
      <c r="W202" s="406">
        <f t="shared" si="29"/>
        <v>0</v>
      </c>
      <c r="X202" s="406">
        <f t="shared" si="29"/>
        <v>0</v>
      </c>
      <c r="Y202" s="406">
        <f t="shared" si="29"/>
        <v>0</v>
      </c>
      <c r="Z202" s="406">
        <f t="shared" si="29"/>
        <v>0</v>
      </c>
      <c r="AA202" s="406">
        <f t="shared" si="29"/>
        <v>0</v>
      </c>
      <c r="AB202" s="406">
        <f t="shared" si="29"/>
        <v>0</v>
      </c>
      <c r="AC202" s="406">
        <f t="shared" si="29"/>
        <v>0</v>
      </c>
      <c r="AD202" s="406">
        <f t="shared" si="29"/>
        <v>0</v>
      </c>
      <c r="AE202" s="406">
        <f t="shared" si="29"/>
        <v>0</v>
      </c>
      <c r="AF202" s="428">
        <v>51</v>
      </c>
      <c r="AG202" s="419">
        <f t="shared" ref="AG202:AN203" si="30">AG203+AG204+AG205</f>
        <v>0</v>
      </c>
      <c r="AH202" s="419">
        <f t="shared" si="30"/>
        <v>0</v>
      </c>
      <c r="AI202" s="419">
        <f t="shared" si="30"/>
        <v>0</v>
      </c>
      <c r="AJ202" s="419">
        <f t="shared" si="30"/>
        <v>0</v>
      </c>
      <c r="AK202" s="419">
        <f t="shared" si="30"/>
        <v>0</v>
      </c>
      <c r="AL202" s="419">
        <f t="shared" si="30"/>
        <v>0</v>
      </c>
      <c r="AM202" s="419">
        <f t="shared" si="30"/>
        <v>0</v>
      </c>
      <c r="AN202" s="419">
        <f t="shared" si="30"/>
        <v>0</v>
      </c>
      <c r="AO202" s="419"/>
      <c r="AP202" s="419"/>
      <c r="AQ202" s="419"/>
      <c r="AR202" s="419"/>
      <c r="AS202" s="419">
        <v>20</v>
      </c>
      <c r="AT202" s="419">
        <v>0</v>
      </c>
      <c r="AU202" s="419">
        <v>20</v>
      </c>
      <c r="AV202" s="419">
        <v>10</v>
      </c>
      <c r="AW202" s="414">
        <f t="shared" si="28"/>
        <v>50</v>
      </c>
      <c r="AX202" s="428">
        <v>51</v>
      </c>
      <c r="AY202" s="464">
        <f t="shared" ref="AY202:AY203" si="31">AW202*100/AX202</f>
        <v>98.039215686274517</v>
      </c>
    </row>
    <row r="203" spans="1:51" ht="90">
      <c r="A203" s="795"/>
      <c r="B203" s="454" t="s">
        <v>653</v>
      </c>
      <c r="C203" s="454" t="s">
        <v>654</v>
      </c>
      <c r="D203" s="455" t="s">
        <v>636</v>
      </c>
      <c r="E203" s="454" t="s">
        <v>502</v>
      </c>
      <c r="F203" s="434" t="s">
        <v>451</v>
      </c>
      <c r="G203" s="456" t="s">
        <v>637</v>
      </c>
      <c r="H203" s="455" t="s">
        <v>638</v>
      </c>
      <c r="I203" s="410" t="s">
        <v>451</v>
      </c>
      <c r="J203" s="410" t="s">
        <v>454</v>
      </c>
      <c r="K203" s="410">
        <v>0</v>
      </c>
      <c r="L203" s="410" t="s">
        <v>455</v>
      </c>
      <c r="M203" s="388">
        <v>0</v>
      </c>
      <c r="N203" s="389">
        <v>30</v>
      </c>
      <c r="O203" s="388">
        <v>30.01</v>
      </c>
      <c r="P203" s="389">
        <v>70</v>
      </c>
      <c r="Q203" s="388">
        <v>70.010000000000005</v>
      </c>
      <c r="R203" s="388">
        <v>130</v>
      </c>
      <c r="S203" s="451">
        <v>50</v>
      </c>
      <c r="T203" s="406">
        <f t="shared" si="29"/>
        <v>0</v>
      </c>
      <c r="U203" s="406">
        <f t="shared" si="29"/>
        <v>0</v>
      </c>
      <c r="V203" s="406">
        <f t="shared" si="29"/>
        <v>0</v>
      </c>
      <c r="W203" s="406">
        <f t="shared" si="29"/>
        <v>0</v>
      </c>
      <c r="X203" s="406">
        <f t="shared" si="29"/>
        <v>0</v>
      </c>
      <c r="Y203" s="406">
        <f t="shared" si="29"/>
        <v>0</v>
      </c>
      <c r="Z203" s="406">
        <f t="shared" si="29"/>
        <v>0</v>
      </c>
      <c r="AA203" s="406">
        <f t="shared" si="29"/>
        <v>0</v>
      </c>
      <c r="AB203" s="406">
        <f t="shared" si="29"/>
        <v>0</v>
      </c>
      <c r="AC203" s="406">
        <f t="shared" si="29"/>
        <v>0</v>
      </c>
      <c r="AD203" s="406">
        <f t="shared" si="29"/>
        <v>0</v>
      </c>
      <c r="AE203" s="406">
        <f t="shared" si="29"/>
        <v>0</v>
      </c>
      <c r="AF203" s="428">
        <v>1</v>
      </c>
      <c r="AG203" s="419">
        <f t="shared" si="30"/>
        <v>0</v>
      </c>
      <c r="AH203" s="419">
        <f t="shared" si="30"/>
        <v>0</v>
      </c>
      <c r="AI203" s="419">
        <f t="shared" si="30"/>
        <v>0</v>
      </c>
      <c r="AJ203" s="419">
        <f t="shared" si="30"/>
        <v>0</v>
      </c>
      <c r="AK203" s="419">
        <f t="shared" si="30"/>
        <v>0</v>
      </c>
      <c r="AL203" s="419">
        <f t="shared" si="30"/>
        <v>0</v>
      </c>
      <c r="AM203" s="419">
        <f t="shared" si="30"/>
        <v>0</v>
      </c>
      <c r="AN203" s="419">
        <f t="shared" si="30"/>
        <v>0</v>
      </c>
      <c r="AO203" s="419"/>
      <c r="AP203" s="419"/>
      <c r="AQ203" s="419"/>
      <c r="AR203" s="419"/>
      <c r="AS203" s="419">
        <v>0</v>
      </c>
      <c r="AT203" s="419">
        <v>0</v>
      </c>
      <c r="AU203" s="419">
        <v>0</v>
      </c>
      <c r="AV203" s="419">
        <v>1</v>
      </c>
      <c r="AW203" s="414">
        <f t="shared" si="28"/>
        <v>1</v>
      </c>
      <c r="AX203" s="428">
        <v>1</v>
      </c>
      <c r="AY203" s="464">
        <f t="shared" si="31"/>
        <v>100</v>
      </c>
    </row>
    <row r="204" spans="1:51">
      <c r="M204" s="392"/>
      <c r="N204" s="392"/>
      <c r="O204" s="392"/>
      <c r="P204" s="392"/>
      <c r="Q204" s="392"/>
      <c r="R204" s="392"/>
    </row>
    <row r="205" spans="1:51">
      <c r="M205" s="392"/>
      <c r="N205" s="392"/>
      <c r="O205" s="392"/>
      <c r="P205" s="392"/>
      <c r="Q205" s="392"/>
      <c r="R205" s="392"/>
    </row>
    <row r="206" spans="1:51">
      <c r="M206" s="392"/>
      <c r="N206" s="392"/>
      <c r="O206" s="392"/>
      <c r="P206" s="392"/>
      <c r="Q206" s="392"/>
      <c r="R206" s="392"/>
    </row>
    <row r="207" spans="1:51">
      <c r="M207" s="392"/>
      <c r="N207" s="392"/>
      <c r="O207" s="392"/>
      <c r="P207" s="392"/>
      <c r="Q207" s="392"/>
      <c r="R207" s="392"/>
    </row>
  </sheetData>
  <protectedRanges>
    <protectedRange sqref="S86" name="Rango1_1"/>
    <protectedRange sqref="S87:S88" name="Rango1_2_1"/>
    <protectedRange sqref="S89 B90:AE102" name="Rango1_3"/>
    <protectedRange sqref="A103 C103:AE103" name="Rango8"/>
    <protectedRange sqref="H129" name="Rango2"/>
    <protectedRange sqref="F134:H134 F133:G133" name="Rango1_2_1_1"/>
    <protectedRange sqref="B123:AE123" name="Rango8_1"/>
    <protectedRange sqref="B144 C145:AE145" name="Rango8_2"/>
    <protectedRange sqref="F150:H150" name="Rango2_4"/>
    <protectedRange sqref="F168:H168" name="Rango2_5"/>
    <protectedRange sqref="F169:H175" name="Rango1_4"/>
    <protectedRange sqref="B162:AE162" name="Rango8_3"/>
    <protectedRange sqref="B86:H86" name="Rango1_1_1"/>
    <protectedRange sqref="B88:F88 F87:H87" name="Rango1_2_2"/>
    <protectedRange sqref="H88:H89 G88 B89:G89" name="Rango1_3_1"/>
    <protectedRange sqref="F129:G129" name="Rango2_2"/>
    <protectedRange sqref="F130:H131 H133" name="Rango1_6"/>
    <protectedRange sqref="F132:H132" name="Rango1_2_1_1_1"/>
    <protectedRange sqref="G190:H190 G201:H203" name="Rango2_5_1_2"/>
    <protectedRange sqref="F191:H193 F190 F201:F203" name="Rango1_4_1_2"/>
    <protectedRange sqref="B184:AE185 B196:AE196" name="Rango8_3_1_2"/>
  </protectedRanges>
  <mergeCells count="420">
    <mergeCell ref="B42:C42"/>
    <mergeCell ref="A44:C44"/>
    <mergeCell ref="A45:C45"/>
    <mergeCell ref="A46:C46"/>
    <mergeCell ref="B48:C48"/>
    <mergeCell ref="B34:C34"/>
    <mergeCell ref="B37:C37"/>
    <mergeCell ref="A10:I10"/>
    <mergeCell ref="A11:I11"/>
    <mergeCell ref="A12:I12"/>
    <mergeCell ref="A14:C16"/>
    <mergeCell ref="D14:H14"/>
    <mergeCell ref="I14:I15"/>
    <mergeCell ref="A8:I8"/>
    <mergeCell ref="A17:C17"/>
    <mergeCell ref="B18:C18"/>
    <mergeCell ref="B21:C21"/>
    <mergeCell ref="B30:C30"/>
    <mergeCell ref="C9:F9"/>
    <mergeCell ref="AY80:AY82"/>
    <mergeCell ref="C81:C82"/>
    <mergeCell ref="D81:D82"/>
    <mergeCell ref="E81:E82"/>
    <mergeCell ref="F81:F82"/>
    <mergeCell ref="A60:G60"/>
    <mergeCell ref="A61:G61"/>
    <mergeCell ref="A62:G62"/>
    <mergeCell ref="A63:G63"/>
    <mergeCell ref="A79:B79"/>
    <mergeCell ref="A80:A82"/>
    <mergeCell ref="B80:B82"/>
    <mergeCell ref="C80:S80"/>
    <mergeCell ref="T80:AE80"/>
    <mergeCell ref="AF80:AF82"/>
    <mergeCell ref="AG80:AR80"/>
    <mergeCell ref="AW80:AW82"/>
    <mergeCell ref="AX80:AX82"/>
    <mergeCell ref="L81:L82"/>
    <mergeCell ref="M81:M82"/>
    <mergeCell ref="N81:N82"/>
    <mergeCell ref="O81:O82"/>
    <mergeCell ref="P81:P82"/>
    <mergeCell ref="G81:G82"/>
    <mergeCell ref="H81:H82"/>
    <mergeCell ref="I81:I82"/>
    <mergeCell ref="J81:J82"/>
    <mergeCell ref="K81:K82"/>
    <mergeCell ref="V81:V82"/>
    <mergeCell ref="W81:W82"/>
    <mergeCell ref="X81:X82"/>
    <mergeCell ref="Y81:Y82"/>
    <mergeCell ref="Z81:Z82"/>
    <mergeCell ref="Q81:Q82"/>
    <mergeCell ref="R81:R82"/>
    <mergeCell ref="S81:S82"/>
    <mergeCell ref="T81:T82"/>
    <mergeCell ref="U81:U82"/>
    <mergeCell ref="AO81:AO82"/>
    <mergeCell ref="AP81:AP82"/>
    <mergeCell ref="AG81:AG82"/>
    <mergeCell ref="AH81:AH82"/>
    <mergeCell ref="AI81:AI82"/>
    <mergeCell ref="AJ81:AJ82"/>
    <mergeCell ref="AK81:AK82"/>
    <mergeCell ref="AA81:AA82"/>
    <mergeCell ref="AB81:AB82"/>
    <mergeCell ref="AC81:AC82"/>
    <mergeCell ref="AD81:AD82"/>
    <mergeCell ref="AE81:AE82"/>
    <mergeCell ref="AV81:AV82"/>
    <mergeCell ref="A84:A89"/>
    <mergeCell ref="A103:AY103"/>
    <mergeCell ref="A105:B105"/>
    <mergeCell ref="A106:A108"/>
    <mergeCell ref="B106:B108"/>
    <mergeCell ref="C106:S106"/>
    <mergeCell ref="T106:AE106"/>
    <mergeCell ref="AF106:AF108"/>
    <mergeCell ref="AG106:AR106"/>
    <mergeCell ref="AW106:AW108"/>
    <mergeCell ref="AX106:AX108"/>
    <mergeCell ref="AY106:AY108"/>
    <mergeCell ref="C107:C108"/>
    <mergeCell ref="D107:D108"/>
    <mergeCell ref="E107:E108"/>
    <mergeCell ref="AQ81:AQ82"/>
    <mergeCell ref="AR81:AR82"/>
    <mergeCell ref="AS81:AS82"/>
    <mergeCell ref="AT81:AT82"/>
    <mergeCell ref="AU81:AU82"/>
    <mergeCell ref="AL81:AL82"/>
    <mergeCell ref="AM81:AM82"/>
    <mergeCell ref="AN81:AN82"/>
    <mergeCell ref="K107:K108"/>
    <mergeCell ref="L107:L108"/>
    <mergeCell ref="M107:M108"/>
    <mergeCell ref="N107:N108"/>
    <mergeCell ref="O107:O108"/>
    <mergeCell ref="F107:F108"/>
    <mergeCell ref="G107:G108"/>
    <mergeCell ref="H107:H108"/>
    <mergeCell ref="I107:I108"/>
    <mergeCell ref="J107:J108"/>
    <mergeCell ref="AD107:AD108"/>
    <mergeCell ref="U107:U108"/>
    <mergeCell ref="V107:V108"/>
    <mergeCell ref="W107:W108"/>
    <mergeCell ref="X107:X108"/>
    <mergeCell ref="Y107:Y108"/>
    <mergeCell ref="P107:P108"/>
    <mergeCell ref="Q107:Q108"/>
    <mergeCell ref="R107:R108"/>
    <mergeCell ref="S107:S108"/>
    <mergeCell ref="T107:T108"/>
    <mergeCell ref="AU107:AU108"/>
    <mergeCell ref="AV107:AV108"/>
    <mergeCell ref="A110:A117"/>
    <mergeCell ref="B123:AY123"/>
    <mergeCell ref="A125:B125"/>
    <mergeCell ref="AP107:AP108"/>
    <mergeCell ref="AQ107:AQ108"/>
    <mergeCell ref="AR107:AR108"/>
    <mergeCell ref="AS107:AS108"/>
    <mergeCell ref="AT107:AT108"/>
    <mergeCell ref="AK107:AK108"/>
    <mergeCell ref="AL107:AL108"/>
    <mergeCell ref="AM107:AM108"/>
    <mergeCell ref="AN107:AN108"/>
    <mergeCell ref="AO107:AO108"/>
    <mergeCell ref="AE107:AE108"/>
    <mergeCell ref="AG107:AG108"/>
    <mergeCell ref="AH107:AH108"/>
    <mergeCell ref="AI107:AI108"/>
    <mergeCell ref="AJ107:AJ108"/>
    <mergeCell ref="Z107:Z108"/>
    <mergeCell ref="AA107:AA108"/>
    <mergeCell ref="AB107:AB108"/>
    <mergeCell ref="AC107:AC108"/>
    <mergeCell ref="A126:A128"/>
    <mergeCell ref="B126:B128"/>
    <mergeCell ref="C126:S126"/>
    <mergeCell ref="T126:AE126"/>
    <mergeCell ref="AF126:AF128"/>
    <mergeCell ref="O127:O128"/>
    <mergeCell ref="P127:P128"/>
    <mergeCell ref="Q127:Q128"/>
    <mergeCell ref="R127:R128"/>
    <mergeCell ref="S127:S128"/>
    <mergeCell ref="T127:T128"/>
    <mergeCell ref="U127:U128"/>
    <mergeCell ref="V127:V128"/>
    <mergeCell ref="W127:W128"/>
    <mergeCell ref="X127:X128"/>
    <mergeCell ref="Y127:Y128"/>
    <mergeCell ref="AD127:AD128"/>
    <mergeCell ref="AG126:AR126"/>
    <mergeCell ref="AW126:AW128"/>
    <mergeCell ref="AX126:AX128"/>
    <mergeCell ref="AY126:AY128"/>
    <mergeCell ref="C127:C128"/>
    <mergeCell ref="D127:D128"/>
    <mergeCell ref="E127:E128"/>
    <mergeCell ref="F127:F128"/>
    <mergeCell ref="G127:G128"/>
    <mergeCell ref="H127:H128"/>
    <mergeCell ref="I127:I128"/>
    <mergeCell ref="J127:J128"/>
    <mergeCell ref="K127:K128"/>
    <mergeCell ref="L127:L128"/>
    <mergeCell ref="M127:M128"/>
    <mergeCell ref="N127:N128"/>
    <mergeCell ref="AU127:AU128"/>
    <mergeCell ref="AV127:AV128"/>
    <mergeCell ref="A130:A134"/>
    <mergeCell ref="B144:AY144"/>
    <mergeCell ref="A146:B146"/>
    <mergeCell ref="AP127:AP128"/>
    <mergeCell ref="AQ127:AQ128"/>
    <mergeCell ref="AR127:AR128"/>
    <mergeCell ref="AS127:AS128"/>
    <mergeCell ref="AT127:AT128"/>
    <mergeCell ref="AK127:AK128"/>
    <mergeCell ref="AL127:AL128"/>
    <mergeCell ref="AM127:AM128"/>
    <mergeCell ref="AN127:AN128"/>
    <mergeCell ref="AO127:AO128"/>
    <mergeCell ref="AE127:AE128"/>
    <mergeCell ref="AG127:AG128"/>
    <mergeCell ref="AH127:AH128"/>
    <mergeCell ref="AI127:AI128"/>
    <mergeCell ref="AJ127:AJ128"/>
    <mergeCell ref="Z127:Z128"/>
    <mergeCell ref="AA127:AA128"/>
    <mergeCell ref="AB127:AB128"/>
    <mergeCell ref="AC127:AC128"/>
    <mergeCell ref="A147:A149"/>
    <mergeCell ref="B147:B149"/>
    <mergeCell ref="C147:S147"/>
    <mergeCell ref="T147:AE147"/>
    <mergeCell ref="AF147:AF149"/>
    <mergeCell ref="O148:O149"/>
    <mergeCell ref="P148:P149"/>
    <mergeCell ref="Q148:Q149"/>
    <mergeCell ref="R148:R149"/>
    <mergeCell ref="S148:S149"/>
    <mergeCell ref="T148:T149"/>
    <mergeCell ref="U148:U149"/>
    <mergeCell ref="V148:V149"/>
    <mergeCell ref="W148:W149"/>
    <mergeCell ref="X148:X149"/>
    <mergeCell ref="Y148:Y149"/>
    <mergeCell ref="AD148:AD149"/>
    <mergeCell ref="AG147:AR147"/>
    <mergeCell ref="AW147:AW149"/>
    <mergeCell ref="AX147:AX149"/>
    <mergeCell ref="AY147:AY149"/>
    <mergeCell ref="C148:C149"/>
    <mergeCell ref="D148:D149"/>
    <mergeCell ref="E148:E149"/>
    <mergeCell ref="F148:F149"/>
    <mergeCell ref="G148:G149"/>
    <mergeCell ref="H148:H149"/>
    <mergeCell ref="I148:I149"/>
    <mergeCell ref="J148:J149"/>
    <mergeCell ref="K148:K149"/>
    <mergeCell ref="L148:L149"/>
    <mergeCell ref="M148:M149"/>
    <mergeCell ref="N148:N149"/>
    <mergeCell ref="AU148:AU149"/>
    <mergeCell ref="AV148:AV149"/>
    <mergeCell ref="A151:A154"/>
    <mergeCell ref="B162:AY162"/>
    <mergeCell ref="A164:B164"/>
    <mergeCell ref="AP148:AP149"/>
    <mergeCell ref="AQ148:AQ149"/>
    <mergeCell ref="AR148:AR149"/>
    <mergeCell ref="AS148:AS149"/>
    <mergeCell ref="AT148:AT149"/>
    <mergeCell ref="AK148:AK149"/>
    <mergeCell ref="AL148:AL149"/>
    <mergeCell ref="AM148:AM149"/>
    <mergeCell ref="AN148:AN149"/>
    <mergeCell ref="AO148:AO149"/>
    <mergeCell ref="AE148:AE149"/>
    <mergeCell ref="AG148:AG149"/>
    <mergeCell ref="AH148:AH149"/>
    <mergeCell ref="AI148:AI149"/>
    <mergeCell ref="AJ148:AJ149"/>
    <mergeCell ref="Z148:Z149"/>
    <mergeCell ref="AA148:AA149"/>
    <mergeCell ref="AB148:AB149"/>
    <mergeCell ref="AC148:AC149"/>
    <mergeCell ref="A165:A167"/>
    <mergeCell ref="B165:B167"/>
    <mergeCell ref="C165:S165"/>
    <mergeCell ref="T165:AE165"/>
    <mergeCell ref="AF165:AF167"/>
    <mergeCell ref="O166:O167"/>
    <mergeCell ref="P166:P167"/>
    <mergeCell ref="Q166:Q167"/>
    <mergeCell ref="R166:R167"/>
    <mergeCell ref="S166:S167"/>
    <mergeCell ref="T166:T167"/>
    <mergeCell ref="U166:U167"/>
    <mergeCell ref="V166:V167"/>
    <mergeCell ref="W166:W167"/>
    <mergeCell ref="X166:X167"/>
    <mergeCell ref="Y166:Y167"/>
    <mergeCell ref="AD166:AD167"/>
    <mergeCell ref="AG165:AR165"/>
    <mergeCell ref="AW165:AW167"/>
    <mergeCell ref="AX165:AX167"/>
    <mergeCell ref="AY165:AY167"/>
    <mergeCell ref="C166:C167"/>
    <mergeCell ref="D166:D167"/>
    <mergeCell ref="E166:E167"/>
    <mergeCell ref="F166:F167"/>
    <mergeCell ref="G166:G167"/>
    <mergeCell ref="H166:H167"/>
    <mergeCell ref="I166:I167"/>
    <mergeCell ref="J166:J167"/>
    <mergeCell ref="K166:K167"/>
    <mergeCell ref="L166:L167"/>
    <mergeCell ref="M166:M167"/>
    <mergeCell ref="N166:N167"/>
    <mergeCell ref="AU166:AU167"/>
    <mergeCell ref="AV166:AV167"/>
    <mergeCell ref="A169:A175"/>
    <mergeCell ref="B184:AY184"/>
    <mergeCell ref="A186:B186"/>
    <mergeCell ref="AP166:AP167"/>
    <mergeCell ref="AQ166:AQ167"/>
    <mergeCell ref="AR166:AR167"/>
    <mergeCell ref="AS166:AS167"/>
    <mergeCell ref="AT166:AT167"/>
    <mergeCell ref="AK166:AK167"/>
    <mergeCell ref="AL166:AL167"/>
    <mergeCell ref="AM166:AM167"/>
    <mergeCell ref="AN166:AN167"/>
    <mergeCell ref="AO166:AO167"/>
    <mergeCell ref="AE166:AE167"/>
    <mergeCell ref="AG166:AG167"/>
    <mergeCell ref="AH166:AH167"/>
    <mergeCell ref="AI166:AI167"/>
    <mergeCell ref="AJ166:AJ167"/>
    <mergeCell ref="Z166:Z167"/>
    <mergeCell ref="AA166:AA167"/>
    <mergeCell ref="AB166:AB167"/>
    <mergeCell ref="AC166:AC167"/>
    <mergeCell ref="A187:A189"/>
    <mergeCell ref="B187:B189"/>
    <mergeCell ref="C187:S187"/>
    <mergeCell ref="T187:AE187"/>
    <mergeCell ref="AF187:AF189"/>
    <mergeCell ref="O188:O189"/>
    <mergeCell ref="P188:P189"/>
    <mergeCell ref="Q188:Q189"/>
    <mergeCell ref="R188:R189"/>
    <mergeCell ref="S188:S189"/>
    <mergeCell ref="T188:T189"/>
    <mergeCell ref="U188:U189"/>
    <mergeCell ref="V188:V189"/>
    <mergeCell ref="W188:W189"/>
    <mergeCell ref="X188:X189"/>
    <mergeCell ref="Y188:Y189"/>
    <mergeCell ref="AG187:AR187"/>
    <mergeCell ref="AW187:AW189"/>
    <mergeCell ref="AX187:AX189"/>
    <mergeCell ref="AY187:AY189"/>
    <mergeCell ref="C188:C189"/>
    <mergeCell ref="D188:D189"/>
    <mergeCell ref="E188:E189"/>
    <mergeCell ref="F188:F189"/>
    <mergeCell ref="G188:G189"/>
    <mergeCell ref="H188:H189"/>
    <mergeCell ref="I188:I189"/>
    <mergeCell ref="J188:J189"/>
    <mergeCell ref="K188:K189"/>
    <mergeCell ref="L188:L189"/>
    <mergeCell ref="M188:M189"/>
    <mergeCell ref="N188:N189"/>
    <mergeCell ref="AN188:AN189"/>
    <mergeCell ref="AO188:AO189"/>
    <mergeCell ref="AE188:AE189"/>
    <mergeCell ref="AG188:AG189"/>
    <mergeCell ref="AH188:AH189"/>
    <mergeCell ref="AI188:AI189"/>
    <mergeCell ref="AJ188:AJ189"/>
    <mergeCell ref="Z188:Z189"/>
    <mergeCell ref="AA188:AA189"/>
    <mergeCell ref="AB188:AB189"/>
    <mergeCell ref="AC188:AC189"/>
    <mergeCell ref="AD188:AD189"/>
    <mergeCell ref="AU188:AU189"/>
    <mergeCell ref="AV188:AV189"/>
    <mergeCell ref="A191:A193"/>
    <mergeCell ref="A197:B197"/>
    <mergeCell ref="A198:A200"/>
    <mergeCell ref="B198:B200"/>
    <mergeCell ref="C198:S198"/>
    <mergeCell ref="T198:AE198"/>
    <mergeCell ref="AF198:AF200"/>
    <mergeCell ref="AG198:AR198"/>
    <mergeCell ref="P199:P200"/>
    <mergeCell ref="Q199:Q200"/>
    <mergeCell ref="R199:R200"/>
    <mergeCell ref="S199:S200"/>
    <mergeCell ref="T199:T200"/>
    <mergeCell ref="U199:U200"/>
    <mergeCell ref="AP188:AP189"/>
    <mergeCell ref="AQ188:AQ189"/>
    <mergeCell ref="AR188:AR189"/>
    <mergeCell ref="AS188:AS189"/>
    <mergeCell ref="AT188:AT189"/>
    <mergeCell ref="AK188:AK189"/>
    <mergeCell ref="AL188:AL189"/>
    <mergeCell ref="AM188:AM189"/>
    <mergeCell ref="X199:X200"/>
    <mergeCell ref="Y199:Y200"/>
    <mergeCell ref="Z199:Z200"/>
    <mergeCell ref="AW198:AW200"/>
    <mergeCell ref="AX198:AX200"/>
    <mergeCell ref="AY198:AY200"/>
    <mergeCell ref="C199:C200"/>
    <mergeCell ref="D199:D200"/>
    <mergeCell ref="E199:E200"/>
    <mergeCell ref="F199:F200"/>
    <mergeCell ref="G199:G200"/>
    <mergeCell ref="H199:H200"/>
    <mergeCell ref="I199:I200"/>
    <mergeCell ref="J199:J200"/>
    <mergeCell ref="K199:K200"/>
    <mergeCell ref="L199:L200"/>
    <mergeCell ref="M199:M200"/>
    <mergeCell ref="N199:N200"/>
    <mergeCell ref="O199:O200"/>
    <mergeCell ref="AV199:AV200"/>
    <mergeCell ref="A201:A203"/>
    <mergeCell ref="AQ199:AQ200"/>
    <mergeCell ref="AR199:AR200"/>
    <mergeCell ref="AS199:AS200"/>
    <mergeCell ref="AT199:AT200"/>
    <mergeCell ref="AU199:AU200"/>
    <mergeCell ref="AL199:AL200"/>
    <mergeCell ref="AM199:AM200"/>
    <mergeCell ref="AN199:AN200"/>
    <mergeCell ref="AO199:AO200"/>
    <mergeCell ref="AP199:AP200"/>
    <mergeCell ref="AG199:AG200"/>
    <mergeCell ref="AH199:AH200"/>
    <mergeCell ref="AI199:AI200"/>
    <mergeCell ref="AJ199:AJ200"/>
    <mergeCell ref="AK199:AK200"/>
    <mergeCell ref="AA199:AA200"/>
    <mergeCell ref="AB199:AB200"/>
    <mergeCell ref="AC199:AC200"/>
    <mergeCell ref="AD199:AD200"/>
    <mergeCell ref="AE199:AE200"/>
    <mergeCell ref="V199:V200"/>
    <mergeCell ref="W199:W200"/>
  </mergeCells>
  <printOptions horizontalCentered="1"/>
  <pageMargins left="0.70866141732283472" right="0.70866141732283472"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Información Contable</vt:lpstr>
      <vt:lpstr>Información presupuestaria</vt:lpstr>
      <vt:lpstr>Información programática</vt:lpstr>
      <vt:lpstr>'Información Contable'!Área_de_impresión</vt:lpstr>
      <vt:lpstr>'Información presupuestaria'!Área_de_impresión</vt:lpstr>
      <vt:lpstr>'Información programática'!Área_de_impresión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Janeth Padilla</dc:creator>
  <cp:lastModifiedBy>Betsy Rivera</cp:lastModifiedBy>
  <cp:lastPrinted>2021-03-10T15:26:19Z</cp:lastPrinted>
  <dcterms:created xsi:type="dcterms:W3CDTF">2015-02-14T17:50:15Z</dcterms:created>
  <dcterms:modified xsi:type="dcterms:W3CDTF">2022-11-10T18:59:18Z</dcterms:modified>
</cp:coreProperties>
</file>